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BazaPC\Desktop\"/>
    </mc:Choice>
  </mc:AlternateContent>
  <xr:revisionPtr revIDLastSave="0" documentId="8_{1D215833-829B-4274-94B9-56B6D703DCB4}" xr6:coauthVersionLast="37" xr6:coauthVersionMax="37" xr10:uidLastSave="{00000000-0000-0000-0000-000000000000}"/>
  <bookViews>
    <workbookView xWindow="0" yWindow="0" windowWidth="25125" windowHeight="11760" xr2:uid="{00000000-000D-0000-FFFF-FFFF00000000}"/>
  </bookViews>
  <sheets>
    <sheet name="Общий фин. план" sheetId="1" r:id="rId1"/>
  </sheets>
  <calcPr calcId="179021"/>
</workbook>
</file>

<file path=xl/calcChain.xml><?xml version="1.0" encoding="utf-8"?>
<calcChain xmlns="http://schemas.openxmlformats.org/spreadsheetml/2006/main">
  <c r="T9" i="1" l="1"/>
  <c r="S9" i="1"/>
  <c r="R9" i="1"/>
  <c r="Q9" i="1"/>
  <c r="P9" i="1"/>
  <c r="O9" i="1"/>
  <c r="N9" i="1"/>
  <c r="M9" i="1"/>
  <c r="L9" i="1"/>
  <c r="K9" i="1"/>
  <c r="J9" i="1"/>
  <c r="I9" i="1"/>
  <c r="H9" i="1"/>
  <c r="G9" i="1"/>
  <c r="F13" i="1"/>
  <c r="F9" i="1"/>
  <c r="J13" i="1"/>
  <c r="C8" i="1"/>
  <c r="C10" i="1" s="1"/>
  <c r="D8" i="1"/>
  <c r="D10" i="1" s="1"/>
  <c r="E8" i="1"/>
  <c r="E10" i="1" s="1"/>
  <c r="C9" i="1"/>
  <c r="D9" i="1"/>
  <c r="E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T13" i="1" l="1"/>
  <c r="S13" i="1"/>
  <c r="R13" i="1"/>
  <c r="Q13" i="1"/>
  <c r="P13" i="1"/>
  <c r="O13" i="1"/>
  <c r="N13" i="1"/>
  <c r="M13" i="1"/>
  <c r="L13" i="1"/>
  <c r="K13" i="1"/>
  <c r="I13" i="1"/>
  <c r="H13" i="1"/>
  <c r="G13" i="1"/>
  <c r="N36" i="1" l="1"/>
  <c r="J36" i="1"/>
  <c r="I36" i="1"/>
  <c r="H36" i="1"/>
  <c r="F36" i="1"/>
  <c r="G36" i="1"/>
  <c r="H5" i="1"/>
  <c r="H28" i="1" s="1"/>
  <c r="I5" i="1"/>
  <c r="I28" i="1" s="1"/>
  <c r="I29" i="1" s="1"/>
  <c r="I34" i="1" s="1"/>
  <c r="J5" i="1"/>
  <c r="K5" i="1"/>
  <c r="K28" i="1" s="1"/>
  <c r="K29" i="1" s="1"/>
  <c r="K34" i="1" s="1"/>
  <c r="L5" i="1"/>
  <c r="L28" i="1" s="1"/>
  <c r="L29" i="1" s="1"/>
  <c r="L34" i="1" s="1"/>
  <c r="M5" i="1"/>
  <c r="N5" i="1"/>
  <c r="N28" i="1" s="1"/>
  <c r="N29" i="1" s="1"/>
  <c r="N34" i="1" s="1"/>
  <c r="O5" i="1"/>
  <c r="O28" i="1" s="1"/>
  <c r="O29" i="1" s="1"/>
  <c r="O34" i="1" s="1"/>
  <c r="P5" i="1"/>
  <c r="P28" i="1" s="1"/>
  <c r="P29" i="1" s="1"/>
  <c r="P34" i="1" s="1"/>
  <c r="Q5" i="1"/>
  <c r="Q28" i="1" s="1"/>
  <c r="Q29" i="1" s="1"/>
  <c r="Q34" i="1" s="1"/>
  <c r="R5" i="1"/>
  <c r="R28" i="1" s="1"/>
  <c r="R29" i="1" s="1"/>
  <c r="R34" i="1" s="1"/>
  <c r="S5" i="1"/>
  <c r="S28" i="1" s="1"/>
  <c r="S29" i="1" s="1"/>
  <c r="S34" i="1" s="1"/>
  <c r="T5" i="1"/>
  <c r="T28" i="1" s="1"/>
  <c r="T29" i="1" s="1"/>
  <c r="T34" i="1" s="1"/>
  <c r="F5" i="1"/>
  <c r="F15" i="1" s="1"/>
  <c r="G5" i="1"/>
  <c r="O48" i="1"/>
  <c r="N127" i="1"/>
  <c r="M140" i="1"/>
  <c r="M143" i="1" s="1"/>
  <c r="M169" i="1" s="1"/>
  <c r="L121" i="1"/>
  <c r="K127" i="1"/>
  <c r="K130" i="1" s="1"/>
  <c r="K156" i="1" s="1"/>
  <c r="J48" i="1"/>
  <c r="I121" i="1"/>
  <c r="H48" i="1"/>
  <c r="H50" i="1" s="1"/>
  <c r="H52" i="1" s="1"/>
  <c r="H54" i="1" s="1"/>
  <c r="G14" i="1"/>
  <c r="B90" i="1"/>
  <c r="B84" i="1"/>
  <c r="B82" i="1"/>
  <c r="B77" i="1"/>
  <c r="B71" i="1"/>
  <c r="S33" i="1"/>
  <c r="R48" i="1"/>
  <c r="R50" i="1" s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T36" i="1"/>
  <c r="Q36" i="1"/>
  <c r="P36" i="1"/>
  <c r="F33" i="1"/>
  <c r="F35" i="1"/>
  <c r="G33" i="1"/>
  <c r="G35" i="1"/>
  <c r="H33" i="1"/>
  <c r="H35" i="1"/>
  <c r="I33" i="1"/>
  <c r="I35" i="1"/>
  <c r="J33" i="1"/>
  <c r="J35" i="1"/>
  <c r="K33" i="1"/>
  <c r="K35" i="1"/>
  <c r="L33" i="1"/>
  <c r="L35" i="1"/>
  <c r="M33" i="1"/>
  <c r="M35" i="1"/>
  <c r="N33" i="1"/>
  <c r="N35" i="1"/>
  <c r="O33" i="1"/>
  <c r="O35" i="1"/>
  <c r="P33" i="1"/>
  <c r="P35" i="1"/>
  <c r="Q33" i="1"/>
  <c r="Q35" i="1"/>
  <c r="R35" i="1"/>
  <c r="S35" i="1"/>
  <c r="T35" i="1"/>
  <c r="U34" i="1"/>
  <c r="U35" i="1"/>
  <c r="U36" i="1"/>
  <c r="V34" i="1"/>
  <c r="V35" i="1"/>
  <c r="V36" i="1"/>
  <c r="W34" i="1"/>
  <c r="W35" i="1"/>
  <c r="W36" i="1"/>
  <c r="X34" i="1"/>
  <c r="X35" i="1"/>
  <c r="X36" i="1"/>
  <c r="Y34" i="1"/>
  <c r="Y35" i="1"/>
  <c r="Y36" i="1"/>
  <c r="Z34" i="1"/>
  <c r="Z35" i="1"/>
  <c r="Z36" i="1"/>
  <c r="AA34" i="1"/>
  <c r="AA35" i="1"/>
  <c r="AA36" i="1"/>
  <c r="AB34" i="1"/>
  <c r="AB35" i="1"/>
  <c r="AB36" i="1"/>
  <c r="C33" i="1"/>
  <c r="C37" i="1" s="1"/>
  <c r="C29" i="1"/>
  <c r="C34" i="1" s="1"/>
  <c r="D36" i="1"/>
  <c r="D33" i="1"/>
  <c r="D37" i="1" s="1"/>
  <c r="D29" i="1"/>
  <c r="D34" i="1" s="1"/>
  <c r="E36" i="1"/>
  <c r="E33" i="1"/>
  <c r="E37" i="1" s="1"/>
  <c r="E29" i="1"/>
  <c r="E34" i="1" s="1"/>
  <c r="E35" i="1"/>
  <c r="D35" i="1"/>
  <c r="C35" i="1"/>
  <c r="E5" i="1"/>
  <c r="E15" i="1" s="1"/>
  <c r="E12" i="1" s="1"/>
  <c r="D5" i="1"/>
  <c r="C5" i="1"/>
  <c r="E13" i="1"/>
  <c r="D13" i="1"/>
  <c r="P127" i="1"/>
  <c r="P131" i="1" s="1"/>
  <c r="P157" i="1" s="1"/>
  <c r="P134" i="1"/>
  <c r="P138" i="1" s="1"/>
  <c r="P164" i="1" s="1"/>
  <c r="I140" i="1"/>
  <c r="I141" i="1" s="1"/>
  <c r="I167" i="1" s="1"/>
  <c r="I127" i="1"/>
  <c r="I128" i="1" s="1"/>
  <c r="I154" i="1" s="1"/>
  <c r="R33" i="1"/>
  <c r="L134" i="1"/>
  <c r="M127" i="1"/>
  <c r="M130" i="1" s="1"/>
  <c r="M156" i="1" s="1"/>
  <c r="M121" i="1"/>
  <c r="M125" i="1" s="1"/>
  <c r="M151" i="1" s="1"/>
  <c r="M48" i="1"/>
  <c r="M50" i="1" s="1"/>
  <c r="F16" i="1" l="1"/>
  <c r="F20" i="1"/>
  <c r="I129" i="1"/>
  <c r="I155" i="1" s="1"/>
  <c r="J127" i="1"/>
  <c r="J128" i="1" s="1"/>
  <c r="J154" i="1" s="1"/>
  <c r="C28" i="1"/>
  <c r="D27" i="1" s="1"/>
  <c r="D28" i="1"/>
  <c r="F140" i="1"/>
  <c r="F143" i="1" s="1"/>
  <c r="F169" i="1" s="1"/>
  <c r="J132" i="1"/>
  <c r="J133" i="1" s="1"/>
  <c r="J159" i="1" s="1"/>
  <c r="J121" i="1"/>
  <c r="J140" i="1"/>
  <c r="J141" i="1" s="1"/>
  <c r="J167" i="1" s="1"/>
  <c r="J134" i="1"/>
  <c r="J138" i="1" s="1"/>
  <c r="J164" i="1" s="1"/>
  <c r="M131" i="1"/>
  <c r="M157" i="1" s="1"/>
  <c r="G127" i="1"/>
  <c r="G131" i="1" s="1"/>
  <c r="G157" i="1" s="1"/>
  <c r="K48" i="1"/>
  <c r="K50" i="1" s="1"/>
  <c r="K52" i="1" s="1"/>
  <c r="K140" i="1"/>
  <c r="K142" i="1" s="1"/>
  <c r="K168" i="1" s="1"/>
  <c r="C15" i="1"/>
  <c r="O140" i="1"/>
  <c r="O121" i="1"/>
  <c r="O123" i="1" s="1"/>
  <c r="O149" i="1" s="1"/>
  <c r="O50" i="1"/>
  <c r="O52" i="1" s="1"/>
  <c r="J136" i="1"/>
  <c r="J162" i="1" s="1"/>
  <c r="K129" i="1"/>
  <c r="K155" i="1" s="1"/>
  <c r="O134" i="1"/>
  <c r="O138" i="1" s="1"/>
  <c r="O164" i="1" s="1"/>
  <c r="K121" i="1"/>
  <c r="K126" i="1" s="1"/>
  <c r="K152" i="1" s="1"/>
  <c r="G134" i="1"/>
  <c r="G136" i="1" s="1"/>
  <c r="G162" i="1" s="1"/>
  <c r="C39" i="1"/>
  <c r="D32" i="1" s="1"/>
  <c r="D39" i="1" s="1"/>
  <c r="E32" i="1" s="1"/>
  <c r="E39" i="1" s="1"/>
  <c r="F132" i="1"/>
  <c r="F133" i="1" s="1"/>
  <c r="F159" i="1" s="1"/>
  <c r="F48" i="1"/>
  <c r="F50" i="1" s="1"/>
  <c r="H14" i="1"/>
  <c r="K132" i="1"/>
  <c r="K133" i="1" s="1"/>
  <c r="K159" i="1" s="1"/>
  <c r="G140" i="1"/>
  <c r="O127" i="1"/>
  <c r="O128" i="1" s="1"/>
  <c r="O154" i="1" s="1"/>
  <c r="K14" i="1"/>
  <c r="K134" i="1"/>
  <c r="K139" i="1" s="1"/>
  <c r="K165" i="1" s="1"/>
  <c r="O132" i="1"/>
  <c r="O133" i="1" s="1"/>
  <c r="O159" i="1" s="1"/>
  <c r="I142" i="1"/>
  <c r="I168" i="1" s="1"/>
  <c r="K131" i="1"/>
  <c r="K157" i="1" s="1"/>
  <c r="G48" i="1"/>
  <c r="G50" i="1" s="1"/>
  <c r="G52" i="1" s="1"/>
  <c r="E14" i="1"/>
  <c r="D15" i="1"/>
  <c r="E28" i="1"/>
  <c r="G132" i="1"/>
  <c r="G133" i="1" s="1"/>
  <c r="G159" i="1" s="1"/>
  <c r="E20" i="1"/>
  <c r="E21" i="1" s="1"/>
  <c r="G121" i="1"/>
  <c r="G122" i="1" s="1"/>
  <c r="G148" i="1" s="1"/>
  <c r="C13" i="1"/>
  <c r="D14" i="1" s="1"/>
  <c r="M124" i="1"/>
  <c r="M150" i="1" s="1"/>
  <c r="M129" i="1"/>
  <c r="M155" i="1" s="1"/>
  <c r="K122" i="1"/>
  <c r="K148" i="1" s="1"/>
  <c r="C36" i="1"/>
  <c r="S48" i="1"/>
  <c r="K128" i="1"/>
  <c r="K154" i="1" s="1"/>
  <c r="H29" i="1"/>
  <c r="H34" i="1" s="1"/>
  <c r="H37" i="1" s="1"/>
  <c r="K36" i="1"/>
  <c r="K37" i="1" s="1"/>
  <c r="L36" i="1"/>
  <c r="L37" i="1" s="1"/>
  <c r="M36" i="1"/>
  <c r="J14" i="1"/>
  <c r="I134" i="1"/>
  <c r="I139" i="1" s="1"/>
  <c r="I165" i="1" s="1"/>
  <c r="I131" i="1"/>
  <c r="I157" i="1" s="1"/>
  <c r="N48" i="1"/>
  <c r="N50" i="1" s="1"/>
  <c r="N52" i="1" s="1"/>
  <c r="M126" i="1"/>
  <c r="M152" i="1" s="1"/>
  <c r="M123" i="1"/>
  <c r="M149" i="1" s="1"/>
  <c r="M128" i="1"/>
  <c r="M154" i="1" s="1"/>
  <c r="I130" i="1"/>
  <c r="I156" i="1" s="1"/>
  <c r="I143" i="1"/>
  <c r="I169" i="1" s="1"/>
  <c r="I48" i="1"/>
  <c r="I132" i="1"/>
  <c r="I133" i="1" s="1"/>
  <c r="I159" i="1" s="1"/>
  <c r="H140" i="1"/>
  <c r="H134" i="1"/>
  <c r="H132" i="1"/>
  <c r="H133" i="1" s="1"/>
  <c r="H159" i="1" s="1"/>
  <c r="H127" i="1"/>
  <c r="H121" i="1"/>
  <c r="H58" i="1"/>
  <c r="H60" i="1" s="1"/>
  <c r="I14" i="1"/>
  <c r="G143" i="1"/>
  <c r="G169" i="1" s="1"/>
  <c r="G28" i="1"/>
  <c r="G29" i="1" s="1"/>
  <c r="G34" i="1" s="1"/>
  <c r="G37" i="1" s="1"/>
  <c r="M52" i="1"/>
  <c r="M58" i="1"/>
  <c r="M60" i="1" s="1"/>
  <c r="I125" i="1"/>
  <c r="I151" i="1" s="1"/>
  <c r="I123" i="1"/>
  <c r="I149" i="1" s="1"/>
  <c r="I124" i="1"/>
  <c r="I150" i="1" s="1"/>
  <c r="I122" i="1"/>
  <c r="I148" i="1" s="1"/>
  <c r="I126" i="1"/>
  <c r="I152" i="1" s="1"/>
  <c r="S50" i="1"/>
  <c r="S52" i="1" s="1"/>
  <c r="J50" i="1"/>
  <c r="J52" i="1" s="1"/>
  <c r="L123" i="1"/>
  <c r="L149" i="1" s="1"/>
  <c r="L125" i="1"/>
  <c r="L151" i="1" s="1"/>
  <c r="L124" i="1"/>
  <c r="L150" i="1" s="1"/>
  <c r="L122" i="1"/>
  <c r="L148" i="1" s="1"/>
  <c r="N128" i="1"/>
  <c r="N154" i="1" s="1"/>
  <c r="N130" i="1"/>
  <c r="N156" i="1" s="1"/>
  <c r="N129" i="1"/>
  <c r="N155" i="1" s="1"/>
  <c r="Q48" i="1"/>
  <c r="Q132" i="1"/>
  <c r="Q133" i="1" s="1"/>
  <c r="Q159" i="1" s="1"/>
  <c r="Q134" i="1"/>
  <c r="Q121" i="1"/>
  <c r="Q127" i="1"/>
  <c r="Q140" i="1"/>
  <c r="L136" i="1"/>
  <c r="L162" i="1" s="1"/>
  <c r="L137" i="1"/>
  <c r="L163" i="1" s="1"/>
  <c r="L139" i="1"/>
  <c r="L165" i="1" s="1"/>
  <c r="L138" i="1"/>
  <c r="L164" i="1" s="1"/>
  <c r="L135" i="1"/>
  <c r="L161" i="1" s="1"/>
  <c r="L126" i="1"/>
  <c r="L152" i="1" s="1"/>
  <c r="P37" i="1"/>
  <c r="R52" i="1"/>
  <c r="R58" i="1"/>
  <c r="R60" i="1" s="1"/>
  <c r="J28" i="1"/>
  <c r="J29" i="1" s="1"/>
  <c r="J34" i="1" s="1"/>
  <c r="J37" i="1" s="1"/>
  <c r="Q14" i="1"/>
  <c r="N131" i="1"/>
  <c r="N157" i="1" s="1"/>
  <c r="P135" i="1"/>
  <c r="P161" i="1" s="1"/>
  <c r="P137" i="1"/>
  <c r="P163" i="1" s="1"/>
  <c r="P136" i="1"/>
  <c r="P162" i="1" s="1"/>
  <c r="G54" i="1"/>
  <c r="L48" i="1"/>
  <c r="L140" i="1"/>
  <c r="L132" i="1"/>
  <c r="L133" i="1" s="1"/>
  <c r="L159" i="1" s="1"/>
  <c r="L14" i="1"/>
  <c r="N121" i="1"/>
  <c r="N134" i="1"/>
  <c r="N140" i="1"/>
  <c r="N14" i="1"/>
  <c r="O14" i="1"/>
  <c r="N132" i="1"/>
  <c r="N133" i="1" s="1"/>
  <c r="N159" i="1" s="1"/>
  <c r="M122" i="1"/>
  <c r="M148" i="1" s="1"/>
  <c r="P139" i="1"/>
  <c r="P165" i="1" s="1"/>
  <c r="L127" i="1"/>
  <c r="T48" i="1"/>
  <c r="U13" i="1"/>
  <c r="U9" i="1" s="1"/>
  <c r="T33" i="1"/>
  <c r="T37" i="1" s="1"/>
  <c r="M141" i="1"/>
  <c r="M167" i="1" s="1"/>
  <c r="M142" i="1"/>
  <c r="M168" i="1" s="1"/>
  <c r="P129" i="1"/>
  <c r="P155" i="1" s="1"/>
  <c r="P130" i="1"/>
  <c r="P156" i="1" s="1"/>
  <c r="P128" i="1"/>
  <c r="P154" i="1" s="1"/>
  <c r="M134" i="1"/>
  <c r="M14" i="1"/>
  <c r="M132" i="1"/>
  <c r="M133" i="1" s="1"/>
  <c r="M159" i="1" s="1"/>
  <c r="P121" i="1"/>
  <c r="P140" i="1"/>
  <c r="P48" i="1"/>
  <c r="P132" i="1"/>
  <c r="P133" i="1" s="1"/>
  <c r="P159" i="1" s="1"/>
  <c r="P14" i="1"/>
  <c r="M28" i="1"/>
  <c r="M29" i="1" s="1"/>
  <c r="M34" i="1" s="1"/>
  <c r="Q37" i="1"/>
  <c r="N37" i="1"/>
  <c r="I37" i="1"/>
  <c r="R36" i="1"/>
  <c r="R37" i="1" s="1"/>
  <c r="S36" i="1"/>
  <c r="S37" i="1" s="1"/>
  <c r="O36" i="1"/>
  <c r="O37" i="1" s="1"/>
  <c r="F127" i="1"/>
  <c r="F130" i="1" s="1"/>
  <c r="F156" i="1" s="1"/>
  <c r="F121" i="1"/>
  <c r="F134" i="1"/>
  <c r="F14" i="1"/>
  <c r="J139" i="1" l="1"/>
  <c r="J165" i="1" s="1"/>
  <c r="I135" i="1"/>
  <c r="I161" i="1" s="1"/>
  <c r="J137" i="1"/>
  <c r="J163" i="1" s="1"/>
  <c r="O130" i="1"/>
  <c r="O156" i="1" s="1"/>
  <c r="J129" i="1"/>
  <c r="J155" i="1" s="1"/>
  <c r="J135" i="1"/>
  <c r="J161" i="1" s="1"/>
  <c r="O124" i="1"/>
  <c r="O150" i="1" s="1"/>
  <c r="C20" i="1"/>
  <c r="C21" i="1" s="1"/>
  <c r="C12" i="1"/>
  <c r="E27" i="1"/>
  <c r="D20" i="1"/>
  <c r="D21" i="1" s="1"/>
  <c r="D12" i="1"/>
  <c r="O131" i="1"/>
  <c r="O157" i="1" s="1"/>
  <c r="G130" i="1"/>
  <c r="G156" i="1" s="1"/>
  <c r="O126" i="1"/>
  <c r="O152" i="1" s="1"/>
  <c r="G58" i="1"/>
  <c r="G60" i="1" s="1"/>
  <c r="H55" i="1" s="1"/>
  <c r="J131" i="1"/>
  <c r="J157" i="1" s="1"/>
  <c r="J130" i="1"/>
  <c r="J156" i="1" s="1"/>
  <c r="J143" i="1"/>
  <c r="J169" i="1" s="1"/>
  <c r="K58" i="1"/>
  <c r="K60" i="1" s="1"/>
  <c r="K62" i="1" s="1"/>
  <c r="N58" i="1"/>
  <c r="N60" i="1" s="1"/>
  <c r="N62" i="1" s="1"/>
  <c r="O135" i="1"/>
  <c r="O161" i="1" s="1"/>
  <c r="O129" i="1"/>
  <c r="O155" i="1" s="1"/>
  <c r="J142" i="1"/>
  <c r="J168" i="1" s="1"/>
  <c r="F142" i="1"/>
  <c r="F168" i="1" s="1"/>
  <c r="F141" i="1"/>
  <c r="F167" i="1" s="1"/>
  <c r="J126" i="1"/>
  <c r="J152" i="1" s="1"/>
  <c r="J123" i="1"/>
  <c r="J149" i="1" s="1"/>
  <c r="J122" i="1"/>
  <c r="J148" i="1" s="1"/>
  <c r="J124" i="1"/>
  <c r="J150" i="1" s="1"/>
  <c r="G129" i="1"/>
  <c r="G155" i="1" s="1"/>
  <c r="G128" i="1"/>
  <c r="G154" i="1" s="1"/>
  <c r="J125" i="1"/>
  <c r="J151" i="1" s="1"/>
  <c r="K143" i="1"/>
  <c r="K169" i="1" s="1"/>
  <c r="O54" i="1"/>
  <c r="K124" i="1"/>
  <c r="K150" i="1" s="1"/>
  <c r="O58" i="1"/>
  <c r="O60" i="1" s="1"/>
  <c r="G139" i="1"/>
  <c r="G165" i="1" s="1"/>
  <c r="O141" i="1"/>
  <c r="O167" i="1" s="1"/>
  <c r="O143" i="1"/>
  <c r="O169" i="1" s="1"/>
  <c r="G137" i="1"/>
  <c r="G163" i="1" s="1"/>
  <c r="G135" i="1"/>
  <c r="G161" i="1" s="1"/>
  <c r="G138" i="1"/>
  <c r="G164" i="1" s="1"/>
  <c r="K141" i="1"/>
  <c r="K167" i="1" s="1"/>
  <c r="J58" i="1"/>
  <c r="J60" i="1" s="1"/>
  <c r="J62" i="1" s="1"/>
  <c r="O142" i="1"/>
  <c r="O168" i="1" s="1"/>
  <c r="O125" i="1"/>
  <c r="O151" i="1" s="1"/>
  <c r="O122" i="1"/>
  <c r="O148" i="1" s="1"/>
  <c r="O136" i="1"/>
  <c r="O162" i="1" s="1"/>
  <c r="O137" i="1"/>
  <c r="O163" i="1" s="1"/>
  <c r="O139" i="1"/>
  <c r="O165" i="1" s="1"/>
  <c r="K135" i="1"/>
  <c r="K161" i="1" s="1"/>
  <c r="K138" i="1"/>
  <c r="K164" i="1" s="1"/>
  <c r="G125" i="1"/>
  <c r="G151" i="1" s="1"/>
  <c r="K136" i="1"/>
  <c r="K162" i="1" s="1"/>
  <c r="K123" i="1"/>
  <c r="K149" i="1" s="1"/>
  <c r="K125" i="1"/>
  <c r="K151" i="1" s="1"/>
  <c r="S58" i="1"/>
  <c r="S60" i="1" s="1"/>
  <c r="S62" i="1" s="1"/>
  <c r="G124" i="1"/>
  <c r="G150" i="1" s="1"/>
  <c r="K137" i="1"/>
  <c r="K163" i="1" s="1"/>
  <c r="G141" i="1"/>
  <c r="G167" i="1" s="1"/>
  <c r="G142" i="1"/>
  <c r="G168" i="1" s="1"/>
  <c r="G123" i="1"/>
  <c r="G149" i="1" s="1"/>
  <c r="G126" i="1"/>
  <c r="G152" i="1" s="1"/>
  <c r="M37" i="1"/>
  <c r="I136" i="1"/>
  <c r="I162" i="1" s="1"/>
  <c r="I137" i="1"/>
  <c r="I163" i="1" s="1"/>
  <c r="I138" i="1"/>
  <c r="I164" i="1" s="1"/>
  <c r="N54" i="1"/>
  <c r="K54" i="1"/>
  <c r="I50" i="1"/>
  <c r="I52" i="1" s="1"/>
  <c r="H130" i="1"/>
  <c r="H156" i="1" s="1"/>
  <c r="H129" i="1"/>
  <c r="H155" i="1" s="1"/>
  <c r="H131" i="1"/>
  <c r="H157" i="1" s="1"/>
  <c r="H128" i="1"/>
  <c r="H154" i="1" s="1"/>
  <c r="H62" i="1"/>
  <c r="I55" i="1"/>
  <c r="H135" i="1"/>
  <c r="H161" i="1" s="1"/>
  <c r="H139" i="1"/>
  <c r="H165" i="1" s="1"/>
  <c r="H136" i="1"/>
  <c r="H162" i="1" s="1"/>
  <c r="H137" i="1"/>
  <c r="H163" i="1" s="1"/>
  <c r="H138" i="1"/>
  <c r="H164" i="1" s="1"/>
  <c r="H122" i="1"/>
  <c r="H148" i="1" s="1"/>
  <c r="H124" i="1"/>
  <c r="H150" i="1" s="1"/>
  <c r="H123" i="1"/>
  <c r="H149" i="1" s="1"/>
  <c r="H125" i="1"/>
  <c r="H151" i="1" s="1"/>
  <c r="H126" i="1"/>
  <c r="H152" i="1" s="1"/>
  <c r="H141" i="1"/>
  <c r="H167" i="1" s="1"/>
  <c r="H142" i="1"/>
  <c r="H168" i="1" s="1"/>
  <c r="H143" i="1"/>
  <c r="H169" i="1" s="1"/>
  <c r="F128" i="1"/>
  <c r="F154" i="1" s="1"/>
  <c r="F129" i="1"/>
  <c r="F155" i="1" s="1"/>
  <c r="M135" i="1"/>
  <c r="M161" i="1" s="1"/>
  <c r="M138" i="1"/>
  <c r="M164" i="1" s="1"/>
  <c r="M136" i="1"/>
  <c r="M162" i="1" s="1"/>
  <c r="M137" i="1"/>
  <c r="M163" i="1" s="1"/>
  <c r="M139" i="1"/>
  <c r="M165" i="1" s="1"/>
  <c r="V13" i="1"/>
  <c r="V9" i="1" s="1"/>
  <c r="U28" i="1"/>
  <c r="U33" i="1"/>
  <c r="U37" i="1" s="1"/>
  <c r="R62" i="1"/>
  <c r="Q142" i="1"/>
  <c r="Q168" i="1" s="1"/>
  <c r="Q143" i="1"/>
  <c r="Q169" i="1" s="1"/>
  <c r="Q141" i="1"/>
  <c r="Q167" i="1" s="1"/>
  <c r="S54" i="1"/>
  <c r="F131" i="1"/>
  <c r="F157" i="1" s="1"/>
  <c r="P50" i="1"/>
  <c r="P52" i="1" s="1"/>
  <c r="N135" i="1"/>
  <c r="N161" i="1" s="1"/>
  <c r="N138" i="1"/>
  <c r="N164" i="1" s="1"/>
  <c r="N136" i="1"/>
  <c r="N162" i="1" s="1"/>
  <c r="N137" i="1"/>
  <c r="N163" i="1" s="1"/>
  <c r="N139" i="1"/>
  <c r="N165" i="1" s="1"/>
  <c r="L143" i="1"/>
  <c r="L169" i="1" s="1"/>
  <c r="L141" i="1"/>
  <c r="L167" i="1" s="1"/>
  <c r="L142" i="1"/>
  <c r="L168" i="1" s="1"/>
  <c r="Q138" i="1"/>
  <c r="Q164" i="1" s="1"/>
  <c r="Q139" i="1"/>
  <c r="Q165" i="1" s="1"/>
  <c r="Q137" i="1"/>
  <c r="Q163" i="1" s="1"/>
  <c r="Q135" i="1"/>
  <c r="Q161" i="1" s="1"/>
  <c r="Q136" i="1"/>
  <c r="Q162" i="1" s="1"/>
  <c r="P141" i="1"/>
  <c r="P167" i="1" s="1"/>
  <c r="P142" i="1"/>
  <c r="P168" i="1" s="1"/>
  <c r="P143" i="1"/>
  <c r="P169" i="1" s="1"/>
  <c r="G62" i="1"/>
  <c r="N126" i="1"/>
  <c r="N152" i="1" s="1"/>
  <c r="N124" i="1"/>
  <c r="N150" i="1" s="1"/>
  <c r="N123" i="1"/>
  <c r="N149" i="1" s="1"/>
  <c r="N125" i="1"/>
  <c r="N151" i="1" s="1"/>
  <c r="N122" i="1"/>
  <c r="N148" i="1" s="1"/>
  <c r="L50" i="1"/>
  <c r="L52" i="1" s="1"/>
  <c r="P122" i="1"/>
  <c r="P148" i="1" s="1"/>
  <c r="P123" i="1"/>
  <c r="P149" i="1" s="1"/>
  <c r="P126" i="1"/>
  <c r="P152" i="1" s="1"/>
  <c r="P125" i="1"/>
  <c r="P151" i="1" s="1"/>
  <c r="P124" i="1"/>
  <c r="P150" i="1" s="1"/>
  <c r="T50" i="1"/>
  <c r="T52" i="1" s="1"/>
  <c r="R54" i="1"/>
  <c r="Q129" i="1"/>
  <c r="Q155" i="1" s="1"/>
  <c r="Q131" i="1"/>
  <c r="Q157" i="1" s="1"/>
  <c r="Q130" i="1"/>
  <c r="Q156" i="1" s="1"/>
  <c r="Q128" i="1"/>
  <c r="Q154" i="1" s="1"/>
  <c r="Q50" i="1"/>
  <c r="Q52" i="1" s="1"/>
  <c r="M62" i="1"/>
  <c r="L128" i="1"/>
  <c r="L154" i="1" s="1"/>
  <c r="L130" i="1"/>
  <c r="L156" i="1" s="1"/>
  <c r="L131" i="1"/>
  <c r="L157" i="1" s="1"/>
  <c r="L129" i="1"/>
  <c r="L155" i="1" s="1"/>
  <c r="N142" i="1"/>
  <c r="N168" i="1" s="1"/>
  <c r="N143" i="1"/>
  <c r="N169" i="1" s="1"/>
  <c r="N141" i="1"/>
  <c r="N167" i="1" s="1"/>
  <c r="Q124" i="1"/>
  <c r="Q150" i="1" s="1"/>
  <c r="Q126" i="1"/>
  <c r="Q152" i="1" s="1"/>
  <c r="Q122" i="1"/>
  <c r="Q148" i="1" s="1"/>
  <c r="Q125" i="1"/>
  <c r="Q151" i="1" s="1"/>
  <c r="Q123" i="1"/>
  <c r="Q149" i="1" s="1"/>
  <c r="J54" i="1"/>
  <c r="M54" i="1"/>
  <c r="F139" i="1"/>
  <c r="F165" i="1" s="1"/>
  <c r="F137" i="1"/>
  <c r="F163" i="1" s="1"/>
  <c r="F135" i="1"/>
  <c r="F161" i="1" s="1"/>
  <c r="F138" i="1"/>
  <c r="F164" i="1" s="1"/>
  <c r="F136" i="1"/>
  <c r="F162" i="1" s="1"/>
  <c r="F124" i="1"/>
  <c r="F150" i="1" s="1"/>
  <c r="F122" i="1"/>
  <c r="F148" i="1" s="1"/>
  <c r="F126" i="1"/>
  <c r="F152" i="1" s="1"/>
  <c r="F123" i="1"/>
  <c r="F149" i="1" s="1"/>
  <c r="F125" i="1"/>
  <c r="F151" i="1" s="1"/>
  <c r="F52" i="1"/>
  <c r="F54" i="1" s="1"/>
  <c r="K170" i="1" l="1"/>
  <c r="O170" i="1"/>
  <c r="P55" i="1"/>
  <c r="J170" i="1"/>
  <c r="I170" i="1"/>
  <c r="O62" i="1"/>
  <c r="P58" i="1"/>
  <c r="P60" i="1" s="1"/>
  <c r="P62" i="1" s="1"/>
  <c r="I58" i="1"/>
  <c r="I60" i="1" s="1"/>
  <c r="G170" i="1"/>
  <c r="Q170" i="1"/>
  <c r="O55" i="1"/>
  <c r="M170" i="1"/>
  <c r="L170" i="1"/>
  <c r="L55" i="1"/>
  <c r="I54" i="1"/>
  <c r="H170" i="1"/>
  <c r="V33" i="1"/>
  <c r="V37" i="1" s="1"/>
  <c r="W13" i="1"/>
  <c r="W9" i="1" s="1"/>
  <c r="V28" i="1"/>
  <c r="S55" i="1"/>
  <c r="P54" i="1"/>
  <c r="N55" i="1"/>
  <c r="L58" i="1"/>
  <c r="L60" i="1" s="1"/>
  <c r="K55" i="1"/>
  <c r="Q54" i="1"/>
  <c r="T54" i="1"/>
  <c r="P170" i="1"/>
  <c r="L54" i="1"/>
  <c r="Q58" i="1"/>
  <c r="Q60" i="1" s="1"/>
  <c r="T58" i="1"/>
  <c r="T60" i="1" s="1"/>
  <c r="N170" i="1"/>
  <c r="T55" i="1"/>
  <c r="F58" i="1"/>
  <c r="F60" i="1" s="1"/>
  <c r="F170" i="1"/>
  <c r="I62" i="1" l="1"/>
  <c r="J55" i="1"/>
  <c r="L62" i="1"/>
  <c r="W33" i="1"/>
  <c r="W37" i="1" s="1"/>
  <c r="W28" i="1"/>
  <c r="X13" i="1"/>
  <c r="X9" i="1" s="1"/>
  <c r="T62" i="1"/>
  <c r="Q62" i="1"/>
  <c r="M55" i="1"/>
  <c r="R55" i="1"/>
  <c r="Q55" i="1"/>
  <c r="F62" i="1"/>
  <c r="G55" i="1"/>
  <c r="X28" i="1" l="1"/>
  <c r="X33" i="1"/>
  <c r="X37" i="1" s="1"/>
  <c r="Y13" i="1"/>
  <c r="Y9" i="1" s="1"/>
  <c r="Z13" i="1" l="1"/>
  <c r="Z9" i="1" s="1"/>
  <c r="Y33" i="1"/>
  <c r="Y37" i="1" s="1"/>
  <c r="Y28" i="1"/>
  <c r="AA13" i="1" l="1"/>
  <c r="AA9" i="1" s="1"/>
  <c r="Z28" i="1"/>
  <c r="Z33" i="1"/>
  <c r="Z37" i="1" s="1"/>
  <c r="AB13" i="1" l="1"/>
  <c r="AB9" i="1" s="1"/>
  <c r="AA28" i="1"/>
  <c r="AA33" i="1"/>
  <c r="AA37" i="1" s="1"/>
  <c r="AB28" i="1" l="1"/>
  <c r="AB33" i="1"/>
  <c r="AB37" i="1" s="1"/>
  <c r="F28" i="1"/>
  <c r="F29" i="1" s="1"/>
  <c r="F34" i="1" s="1"/>
  <c r="F37" i="1" s="1"/>
  <c r="F39" i="1" s="1"/>
  <c r="G32" i="1" l="1"/>
  <c r="G39" i="1" s="1"/>
  <c r="G27" i="1"/>
  <c r="M15" i="1"/>
  <c r="M16" i="1" s="1"/>
  <c r="M42" i="1" s="1"/>
  <c r="I15" i="1"/>
  <c r="I20" i="1" s="1"/>
  <c r="I21" i="1" s="1"/>
  <c r="G15" i="1"/>
  <c r="G20" i="1" s="1"/>
  <c r="G21" i="1" s="1"/>
  <c r="T15" i="1"/>
  <c r="T16" i="1" s="1"/>
  <c r="T42" i="1" s="1"/>
  <c r="T20" i="1"/>
  <c r="T21" i="1" s="1"/>
  <c r="H15" i="1"/>
  <c r="H16" i="1" s="1"/>
  <c r="H42" i="1" s="1"/>
  <c r="K15" i="1"/>
  <c r="K16" i="1" s="1"/>
  <c r="K42" i="1" s="1"/>
  <c r="S15" i="1"/>
  <c r="S20" i="1" s="1"/>
  <c r="S21" i="1" s="1"/>
  <c r="R15" i="1"/>
  <c r="R20" i="1" s="1"/>
  <c r="R21" i="1" s="1"/>
  <c r="N15" i="1"/>
  <c r="N20" i="1" s="1"/>
  <c r="N21" i="1" s="1"/>
  <c r="J15" i="1"/>
  <c r="J20" i="1" s="1"/>
  <c r="J21" i="1" s="1"/>
  <c r="L15" i="1"/>
  <c r="L20" i="1" s="1"/>
  <c r="L21" i="1" s="1"/>
  <c r="Q15" i="1"/>
  <c r="Q20" i="1" s="1"/>
  <c r="Q21" i="1" s="1"/>
  <c r="P15" i="1"/>
  <c r="P20" i="1" s="1"/>
  <c r="P21" i="1" s="1"/>
  <c r="O15" i="1"/>
  <c r="O16" i="1" s="1"/>
  <c r="O42" i="1" s="1"/>
  <c r="F21" i="1"/>
  <c r="J16" i="1" l="1"/>
  <c r="J42" i="1" s="1"/>
  <c r="Q16" i="1"/>
  <c r="Q42" i="1" s="1"/>
  <c r="K20" i="1"/>
  <c r="K21" i="1" s="1"/>
  <c r="G16" i="1"/>
  <c r="G42" i="1" s="1"/>
  <c r="H27" i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O20" i="1"/>
  <c r="O21" i="1" s="1"/>
  <c r="L16" i="1"/>
  <c r="L42" i="1" s="1"/>
  <c r="P16" i="1"/>
  <c r="P42" i="1" s="1"/>
  <c r="N16" i="1"/>
  <c r="N42" i="1" s="1"/>
  <c r="R16" i="1"/>
  <c r="R42" i="1" s="1"/>
  <c r="F42" i="1"/>
  <c r="H20" i="1"/>
  <c r="H21" i="1" s="1"/>
  <c r="M20" i="1"/>
  <c r="M21" i="1" s="1"/>
  <c r="S16" i="1"/>
  <c r="S42" i="1" s="1"/>
  <c r="I16" i="1"/>
  <c r="I42" i="1" s="1"/>
  <c r="H32" i="1"/>
  <c r="H39" i="1" l="1"/>
  <c r="I32" i="1" s="1"/>
  <c r="I39" i="1" s="1"/>
  <c r="J32" i="1" s="1"/>
  <c r="J39" i="1" l="1"/>
  <c r="K32" i="1" s="1"/>
  <c r="K39" i="1" l="1"/>
  <c r="L32" i="1" s="1"/>
  <c r="L39" i="1" l="1"/>
  <c r="M32" i="1" s="1"/>
  <c r="M39" i="1" l="1"/>
  <c r="N32" i="1" s="1"/>
  <c r="N39" i="1" l="1"/>
  <c r="O32" i="1" s="1"/>
  <c r="O39" i="1" l="1"/>
  <c r="P32" i="1" s="1"/>
  <c r="P39" i="1" l="1"/>
  <c r="Q32" i="1" s="1"/>
  <c r="Q39" i="1" l="1"/>
  <c r="R32" i="1" s="1"/>
  <c r="R39" i="1" l="1"/>
  <c r="S32" i="1" s="1"/>
  <c r="S39" i="1" l="1"/>
  <c r="T32" i="1" s="1"/>
  <c r="T39" i="1" l="1"/>
  <c r="U32" i="1" s="1"/>
  <c r="U39" i="1" s="1"/>
  <c r="V32" i="1" s="1"/>
  <c r="V39" i="1" s="1"/>
  <c r="W32" i="1" s="1"/>
  <c r="W39" i="1" s="1"/>
  <c r="X32" i="1" s="1"/>
  <c r="X39" i="1" s="1"/>
  <c r="Y32" i="1" s="1"/>
  <c r="Y39" i="1" s="1"/>
  <c r="Z32" i="1" s="1"/>
  <c r="Z39" i="1" s="1"/>
  <c r="AA32" i="1" s="1"/>
  <c r="AA39" i="1" s="1"/>
  <c r="AB32" i="1" s="1"/>
  <c r="AB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user</author>
  </authors>
  <commentList>
    <comment ref="A18" authorId="0" shapeId="0" xr:uid="{00000000-0006-0000-0000-000001000000}">
      <text>
        <r>
          <rPr>
            <b/>
            <sz val="10"/>
            <color indexed="8"/>
            <rFont val="Tahoma"/>
            <family val="2"/>
            <charset val="204"/>
          </rPr>
          <t>user user:</t>
        </r>
        <r>
          <rPr>
            <sz val="10"/>
            <color indexed="8"/>
            <rFont val="Tahoma"/>
            <family val="2"/>
            <charset val="204"/>
          </rPr>
          <t xml:space="preserve">
</t>
        </r>
        <r>
          <rPr>
            <sz val="10"/>
            <color indexed="8"/>
            <rFont val="Tahoma"/>
            <family val="2"/>
            <charset val="204"/>
          </rPr>
          <t>Не входит налоги, кредиты, закупка и логистика</t>
        </r>
      </text>
    </comment>
    <comment ref="C27" authorId="0" shapeId="0" xr:uid="{00000000-0006-0000-0000-000002000000}">
      <text>
        <r>
          <rPr>
            <b/>
            <sz val="10"/>
            <color indexed="8"/>
            <rFont val="Tahoma"/>
            <family val="2"/>
            <charset val="204"/>
          </rPr>
          <t>user user:</t>
        </r>
        <r>
          <rPr>
            <sz val="10"/>
            <color indexed="8"/>
            <rFont val="Tahoma"/>
            <family val="2"/>
            <charset val="204"/>
          </rPr>
          <t xml:space="preserve">
</t>
        </r>
        <r>
          <rPr>
            <sz val="10"/>
            <color indexed="8"/>
            <rFont val="Tahoma"/>
            <family val="2"/>
            <charset val="204"/>
          </rPr>
          <t xml:space="preserve">Данные из БУ
</t>
        </r>
      </text>
    </comment>
    <comment ref="A29" authorId="0" shapeId="0" xr:uid="{00000000-0006-0000-0000-000003000000}">
      <text>
        <r>
          <rPr>
            <b/>
            <sz val="10"/>
            <color indexed="8"/>
            <rFont val="Tahoma"/>
            <family val="2"/>
            <charset val="204"/>
          </rPr>
          <t xml:space="preserve">ФОРМУЛА - заменить, что бы сама считала. Сейчас не протянуть, переписываю вручную
</t>
        </r>
      </text>
    </comment>
  </commentList>
</comments>
</file>

<file path=xl/sharedStrings.xml><?xml version="1.0" encoding="utf-8"?>
<sst xmlns="http://schemas.openxmlformats.org/spreadsheetml/2006/main" count="176" uniqueCount="85">
  <si>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</si>
  <si>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</si>
  <si>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</si>
  <si>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</si>
  <si>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</si>
  <si>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</si>
  <si>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</si>
  <si>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</si>
  <si>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</si>
  <si>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</si>
  <si>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</si>
  <si>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</si>
  <si>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Себестоимость</t>
  </si>
  <si>
    <t>Выручка онлайн</t>
  </si>
  <si>
    <t>Выручка общая</t>
  </si>
  <si>
    <t>Рост</t>
  </si>
  <si>
    <t>Маржинальный доход</t>
  </si>
  <si>
    <t>Маржинальность</t>
  </si>
  <si>
    <t>Постоянные расходы</t>
  </si>
  <si>
    <t>EBITDA</t>
  </si>
  <si>
    <t>Маржинальность по EBITDA</t>
  </si>
  <si>
    <t>Налоги</t>
  </si>
  <si>
    <t>Кредит</t>
  </si>
  <si>
    <t>АКТИВЫ</t>
  </si>
  <si>
    <t>Выбытие ₽</t>
  </si>
  <si>
    <t>Поступление ₽</t>
  </si>
  <si>
    <t>CF</t>
  </si>
  <si>
    <t>Денежные средства на начало</t>
  </si>
  <si>
    <t>Выручка</t>
  </si>
  <si>
    <t>Закупка</t>
  </si>
  <si>
    <t>Переменные расходы</t>
  </si>
  <si>
    <t>Чистый ДП по операц. деят-ти</t>
  </si>
  <si>
    <t>Денежные средства на конец</t>
  </si>
  <si>
    <t>План</t>
  </si>
  <si>
    <t>Декомпозиция</t>
  </si>
  <si>
    <t>Действующие</t>
  </si>
  <si>
    <t>Выручка действ</t>
  </si>
  <si>
    <t>Средний чек</t>
  </si>
  <si>
    <t>Отгрузок</t>
  </si>
  <si>
    <t>Конверсия</t>
  </si>
  <si>
    <t>В контакте</t>
  </si>
  <si>
    <t>Check</t>
  </si>
  <si>
    <t>Новые</t>
  </si>
  <si>
    <t>Выручка новые</t>
  </si>
  <si>
    <t>Контактов с потенциальными</t>
  </si>
  <si>
    <t>ИТОГО</t>
  </si>
  <si>
    <t>Дети</t>
  </si>
  <si>
    <t>Аксессуары</t>
  </si>
  <si>
    <t>Купальник</t>
  </si>
  <si>
    <t xml:space="preserve">То есть, % - это сколько в прошлом периоде </t>
  </si>
  <si>
    <t>Обувь</t>
  </si>
  <si>
    <t>в общей выручке было данной категории</t>
  </si>
  <si>
    <t>Очки</t>
  </si>
  <si>
    <t>Плавки</t>
  </si>
  <si>
    <t>Жен</t>
  </si>
  <si>
    <t>Носки</t>
  </si>
  <si>
    <t>Шорты</t>
  </si>
  <si>
    <t>Косметика</t>
  </si>
  <si>
    <t>косметика</t>
  </si>
  <si>
    <t>Муж</t>
  </si>
  <si>
    <t>Плавки Бюджет</t>
  </si>
  <si>
    <t>Общие</t>
  </si>
  <si>
    <t>Шапки</t>
  </si>
  <si>
    <t>ТОЖЕ САМОЕ, В ШТУКАХ (скрыто слево)</t>
  </si>
  <si>
    <t>СОСТАВ ПРЕДПОЛОГАЕМОЙ ВЫРУЧКИ, НА ОСНОВАНИИ ДАННЫХ ПО ПРОШЛОМУ ПЕРИОДУ ПО ТОВАРУ</t>
  </si>
  <si>
    <t>То есть, берем планируемую выручку в этом месяце,</t>
  </si>
  <si>
    <t>Смотрим в каких пропорциях продавался товар в прошлом периоде</t>
  </si>
  <si>
    <t>И перекладываем прошлый период на планируемую выручку</t>
  </si>
  <si>
    <t>ЭТО ПРИМЕРНО!</t>
  </si>
  <si>
    <t>ПРОДАЖИ ЧТО БЫ ВЫПОЛНИТЬ ПЛАН В ШТУКАХ</t>
  </si>
  <si>
    <t>Продаж</t>
  </si>
  <si>
    <t>Запасы на начало периода по магазину(по всем магазинам</t>
  </si>
  <si>
    <t>Состав месяца по товару за прошлые периоды (2015,2016,2017 год) СРЕДНЕЕ!!! ПО ВЫРУЧКЕ!!!</t>
  </si>
  <si>
    <r>
      <t>Себестоимость</t>
    </r>
    <r>
      <rPr>
        <sz val="12"/>
        <color rgb="FFFF0000"/>
        <rFont val="Times New Roman"/>
        <family val="1"/>
        <charset val="204"/>
      </rPr>
      <t>(считает в завис. от маржинальности)</t>
    </r>
  </si>
  <si>
    <r>
      <t>Транспортные расходы</t>
    </r>
    <r>
      <rPr>
        <sz val="12"/>
        <color rgb="FFFF0000"/>
        <rFont val="Times New Roman"/>
        <family val="1"/>
        <charset val="204"/>
      </rPr>
      <t>(уст. в ручную)</t>
    </r>
  </si>
  <si>
    <r>
      <t>Касса</t>
    </r>
    <r>
      <rPr>
        <sz val="12"/>
        <color rgb="FFFF0000"/>
        <rFont val="Times New Roman"/>
        <family val="1"/>
        <charset val="204"/>
      </rPr>
      <t>(плата за Эквайрин % устанавливается в ручную)</t>
    </r>
  </si>
  <si>
    <r>
      <t>Логистика</t>
    </r>
    <r>
      <rPr>
        <sz val="12"/>
        <color rgb="FFFF0000"/>
        <rFont val="Times New Roman"/>
        <family val="1"/>
        <charset val="204"/>
      </rPr>
      <t>(устанавливаетсяв ручную)</t>
    </r>
  </si>
  <si>
    <r>
      <t>Маржинальность товара</t>
    </r>
    <r>
      <rPr>
        <i/>
        <sz val="11"/>
        <color rgb="FFFF0000"/>
        <rFont val="Times New Roman"/>
        <family val="1"/>
        <charset val="204"/>
      </rPr>
      <t>(устанавливается в ручную)</t>
    </r>
  </si>
  <si>
    <r>
      <t>Постоянные расходы типа аренды (</t>
    </r>
    <r>
      <rPr>
        <sz val="12"/>
        <color rgb="FFFF0000"/>
        <rFont val="Times New Roman"/>
        <family val="1"/>
        <charset val="204"/>
      </rPr>
      <t>уст. В ручную</t>
    </r>
    <r>
      <rPr>
        <sz val="12"/>
        <color theme="1"/>
        <rFont val="Times New Roman"/>
        <family val="1"/>
        <charset val="204"/>
      </rPr>
      <t>)</t>
    </r>
  </si>
  <si>
    <r>
      <t>ТБУ</t>
    </r>
    <r>
      <rPr>
        <sz val="12"/>
        <color rgb="FFFF0000"/>
        <rFont val="Times New Roman"/>
        <family val="1"/>
        <charset val="204"/>
      </rPr>
      <t>(точка безубыточности)</t>
    </r>
  </si>
  <si>
    <t>Аксессуары(</t>
  </si>
  <si>
    <r>
      <t>Дети</t>
    </r>
    <r>
      <rPr>
        <sz val="12"/>
        <color rgb="FFFF0000"/>
        <rFont val="Times New Roman"/>
        <family val="1"/>
        <charset val="204"/>
      </rPr>
      <t>(группируем из номенклатуры)</t>
    </r>
  </si>
  <si>
    <r>
      <t>Жен</t>
    </r>
    <r>
      <rPr>
        <sz val="12"/>
        <color rgb="FFFF0000"/>
        <rFont val="Times New Roman"/>
        <family val="1"/>
        <charset val="204"/>
      </rPr>
      <t>(группируем из номенклатуры)</t>
    </r>
  </si>
  <si>
    <r>
      <t>Косметика</t>
    </r>
    <r>
      <rPr>
        <sz val="12"/>
        <color rgb="FFFF0000"/>
        <rFont val="Times New Roman"/>
        <family val="1"/>
        <charset val="204"/>
      </rPr>
      <t>(группируем из номенклатуры)</t>
    </r>
  </si>
  <si>
    <r>
      <t xml:space="preserve">Выручка </t>
    </r>
    <r>
      <rPr>
        <sz val="12"/>
        <color rgb="FFFF0000"/>
        <rFont val="Times New Roman"/>
        <family val="1"/>
        <charset val="204"/>
      </rPr>
      <t>Магазина такого то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</si>
</sst>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19" x14ac:knownFonts="1">
    <font>
      <sz val="12"/>
      <color theme="1"/>
      <name val="Calibri"/>
      <family val="2"/>
      <charset val="204"/>
      <scheme val="minor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2"/>
      <color theme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4" tint="0.39997558519241921"/>
      <name val="Times New Roman"/>
      <family val="1"/>
      <charset val="204"/>
    </font>
    <font>
      <i/>
      <sz val="12"/>
      <color theme="9" tint="0.3999755851924192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A9D08E"/>
      </patternFill>
    </fill>
    <fill>
      <patternFill patternType="solid">
        <fgColor rgb="FFDDEBF7"/>
        <bgColor rgb="FFDDEBF7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3" fontId="4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4" fillId="2" borderId="0" xfId="0" applyNumberFormat="1" applyFont="1" applyFill="1"/>
    <xf numFmtId="164" fontId="4" fillId="0" borderId="0" xfId="0" applyNumberFormat="1" applyFont="1"/>
    <xf numFmtId="164" fontId="4" fillId="0" borderId="0" xfId="0" applyNumberFormat="1" applyFont="1" applyFill="1"/>
    <xf numFmtId="3" fontId="6" fillId="0" borderId="0" xfId="0" applyNumberFormat="1" applyFont="1"/>
    <xf numFmtId="165" fontId="4" fillId="0" borderId="0" xfId="1" applyNumberFormat="1" applyFont="1" applyFill="1"/>
    <xf numFmtId="164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Fill="1"/>
    <xf numFmtId="9" fontId="7" fillId="0" borderId="0" xfId="1" applyFont="1"/>
    <xf numFmtId="9" fontId="7" fillId="0" borderId="0" xfId="1" applyFont="1" applyFill="1"/>
    <xf numFmtId="3" fontId="9" fillId="0" borderId="0" xfId="0" applyNumberFormat="1" applyFont="1"/>
    <xf numFmtId="3" fontId="9" fillId="0" borderId="0" xfId="0" applyNumberFormat="1" applyFont="1" applyFill="1"/>
    <xf numFmtId="3" fontId="10" fillId="0" borderId="0" xfId="0" applyNumberFormat="1" applyFont="1"/>
    <xf numFmtId="3" fontId="10" fillId="0" borderId="0" xfId="0" applyNumberFormat="1" applyFont="1" applyFill="1"/>
    <xf numFmtId="9" fontId="10" fillId="0" borderId="0" xfId="1" applyFont="1"/>
    <xf numFmtId="9" fontId="10" fillId="0" borderId="0" xfId="1" applyFont="1" applyFill="1"/>
    <xf numFmtId="3" fontId="5" fillId="0" borderId="0" xfId="0" applyNumberFormat="1" applyFont="1" applyBorder="1"/>
    <xf numFmtId="3" fontId="5" fillId="0" borderId="0" xfId="0" applyNumberFormat="1" applyFont="1" applyFill="1" applyBorder="1"/>
    <xf numFmtId="3" fontId="11" fillId="0" borderId="0" xfId="0" applyNumberFormat="1" applyFont="1"/>
    <xf numFmtId="3" fontId="11" fillId="0" borderId="0" xfId="0" applyNumberFormat="1" applyFont="1" applyFill="1"/>
    <xf numFmtId="9" fontId="4" fillId="0" borderId="0" xfId="1" applyFont="1"/>
    <xf numFmtId="3" fontId="5" fillId="0" borderId="0" xfId="0" applyNumberFormat="1" applyFont="1"/>
    <xf numFmtId="3" fontId="5" fillId="0" borderId="0" xfId="0" applyNumberFormat="1" applyFont="1" applyFill="1"/>
    <xf numFmtId="3" fontId="4" fillId="0" borderId="0" xfId="0" applyNumberFormat="1" applyFont="1" applyAlignment="1">
      <alignment horizontal="left" indent="1"/>
    </xf>
    <xf numFmtId="164" fontId="4" fillId="0" borderId="0" xfId="0" applyNumberFormat="1" applyFont="1" applyAlignment="1">
      <alignment horizontal="left" indent="1"/>
    </xf>
    <xf numFmtId="9" fontId="4" fillId="0" borderId="0" xfId="1" applyFont="1" applyFill="1"/>
    <xf numFmtId="3" fontId="12" fillId="0" borderId="0" xfId="0" applyNumberFormat="1" applyFont="1" applyFill="1"/>
    <xf numFmtId="164" fontId="9" fillId="0" borderId="0" xfId="0" applyNumberFormat="1" applyFont="1" applyBorder="1"/>
    <xf numFmtId="164" fontId="9" fillId="0" borderId="0" xfId="0" applyNumberFormat="1" applyFont="1" applyFill="1" applyBorder="1"/>
    <xf numFmtId="3" fontId="5" fillId="0" borderId="1" xfId="0" applyNumberFormat="1" applyFont="1" applyBorder="1"/>
    <xf numFmtId="3" fontId="5" fillId="0" borderId="1" xfId="0" applyNumberFormat="1" applyFont="1" applyFill="1" applyBorder="1"/>
    <xf numFmtId="3" fontId="13" fillId="3" borderId="0" xfId="0" applyNumberFormat="1" applyFont="1" applyFill="1"/>
    <xf numFmtId="3" fontId="14" fillId="0" borderId="0" xfId="0" applyNumberFormat="1" applyFont="1" applyFill="1"/>
    <xf numFmtId="3" fontId="14" fillId="3" borderId="0" xfId="0" applyNumberFormat="1" applyFont="1" applyFill="1"/>
    <xf numFmtId="9" fontId="11" fillId="0" borderId="0" xfId="1" applyFont="1"/>
    <xf numFmtId="3" fontId="15" fillId="0" borderId="0" xfId="0" applyNumberFormat="1" applyFont="1"/>
    <xf numFmtId="3" fontId="15" fillId="0" borderId="0" xfId="0" applyNumberFormat="1" applyFont="1" applyFill="1"/>
    <xf numFmtId="0" fontId="16" fillId="4" borderId="0" xfId="0" applyFont="1" applyFill="1" applyBorder="1" applyAlignment="1">
      <alignment horizontal="left"/>
    </xf>
    <xf numFmtId="9" fontId="16" fillId="0" borderId="0" xfId="1" applyFont="1" applyFill="1" applyBorder="1"/>
    <xf numFmtId="3" fontId="16" fillId="3" borderId="0" xfId="0" applyNumberFormat="1" applyFont="1" applyFill="1" applyBorder="1"/>
    <xf numFmtId="165" fontId="16" fillId="4" borderId="0" xfId="0" applyNumberFormat="1" applyFont="1" applyFill="1" applyBorder="1"/>
    <xf numFmtId="0" fontId="16" fillId="0" borderId="0" xfId="0" applyFont="1" applyFill="1" applyBorder="1" applyAlignment="1">
      <alignment horizontal="left" indent="1"/>
    </xf>
    <xf numFmtId="3" fontId="16" fillId="0" borderId="0" xfId="0" applyNumberFormat="1" applyFont="1" applyFill="1" applyBorder="1"/>
    <xf numFmtId="3" fontId="16" fillId="0" borderId="0" xfId="0" applyNumberFormat="1" applyFont="1" applyBorder="1"/>
    <xf numFmtId="165" fontId="16" fillId="0" borderId="0" xfId="0" applyNumberFormat="1" applyFont="1" applyFill="1" applyBorder="1"/>
    <xf numFmtId="3" fontId="17" fillId="0" borderId="0" xfId="0" applyNumberFormat="1" applyFont="1" applyBorder="1"/>
    <xf numFmtId="0" fontId="18" fillId="5" borderId="0" xfId="0" applyFont="1" applyFill="1" applyBorder="1" applyAlignment="1">
      <alignment horizontal="left"/>
    </xf>
    <xf numFmtId="0" fontId="18" fillId="5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0"/>
  <sheetViews>
    <sheetView tabSelected="1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L13" sqref="L13"/>
    </sheetView>
  </sheetViews>
  <sheetFormatPr defaultColWidth="8.875" defaultRowHeight="15.75" outlineLevelRow="1" x14ac:dyDescent="0.25"/>
  <cols>
    <col min="1" max="1" width="49.25" style="1" customWidth="1"/>
    <col min="2" max="2" width="5.75" style="2" customWidth="1"/>
    <col min="3" max="5" width="9.75" style="1" hidden="1" customWidth="1"/>
    <col min="6" max="6" width="10.875" style="1" customWidth="1"/>
    <col min="7" max="7" width="10.625" style="1" customWidth="1"/>
    <col min="8" max="8" width="12.375" style="1" customWidth="1"/>
    <col min="9" max="9" width="13.625" style="1" customWidth="1"/>
    <col min="10" max="10" width="17.375" style="1" customWidth="1"/>
    <col min="11" max="11" width="19.625" style="1" customWidth="1"/>
    <col min="12" max="12" width="17.875" style="1" customWidth="1"/>
    <col min="13" max="13" width="14.875" style="1" customWidth="1"/>
    <col min="14" max="17" width="8.875" style="1" customWidth="1"/>
    <col min="18" max="20" width="8.875" style="2" customWidth="1"/>
    <col min="21" max="28" width="0" style="2" hidden="1" customWidth="1"/>
    <col min="29" max="29" width="8.875" style="2" customWidth="1"/>
    <col min="30" max="16384" width="8.875" style="1"/>
  </cols>
  <sheetData>
    <row r="1" spans="1:29" x14ac:dyDescent="0.25">
      <c r="C1" s="1" t="s">
        <v>0</v>
      </c>
      <c r="D1" s="1" t="s">
        <v>1</v>
      </c>
      <c r="E1" s="1" t="s">
        <v>2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3" t="s">
        <v>9</v>
      </c>
      <c r="T1" s="3" t="s">
        <v>10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0</v>
      </c>
      <c r="AB1" s="2" t="s">
        <v>1</v>
      </c>
    </row>
    <row r="2" spans="1:29" x14ac:dyDescent="0.25">
      <c r="C2" s="1">
        <v>7</v>
      </c>
      <c r="D2" s="1">
        <v>8</v>
      </c>
      <c r="E2" s="1">
        <v>9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  <c r="Y2" s="1">
        <v>10</v>
      </c>
      <c r="Z2" s="1">
        <v>11</v>
      </c>
      <c r="AA2" s="1">
        <v>12</v>
      </c>
      <c r="AB2" s="1">
        <v>13</v>
      </c>
    </row>
    <row r="3" spans="1:29" ht="17.25" customHeight="1" x14ac:dyDescent="0.25"/>
    <row r="4" spans="1:29" x14ac:dyDescent="0.25">
      <c r="A4" s="1" t="s">
        <v>84</v>
      </c>
      <c r="C4" s="4"/>
      <c r="F4" s="1">
        <v>650000</v>
      </c>
      <c r="G4" s="1">
        <v>400000</v>
      </c>
      <c r="H4" s="1">
        <v>420000</v>
      </c>
      <c r="I4" s="1">
        <v>700000</v>
      </c>
      <c r="J4" s="1">
        <v>1000000</v>
      </c>
      <c r="K4" s="1">
        <v>900000</v>
      </c>
      <c r="L4" s="1">
        <v>420000</v>
      </c>
      <c r="M4" s="1">
        <v>480000</v>
      </c>
      <c r="N4" s="1">
        <v>350000</v>
      </c>
      <c r="O4" s="1">
        <v>1000000</v>
      </c>
    </row>
    <row r="5" spans="1:29" s="5" customFormat="1" x14ac:dyDescent="0.25">
      <c r="A5" s="5" t="s">
        <v>73</v>
      </c>
      <c r="B5" s="6"/>
      <c r="C5" s="5" t="e">
        <f>-(SUMPRODUCT(#REF!,#REF!))-100000</f>
        <v>#REF!</v>
      </c>
      <c r="D5" s="5" t="e">
        <f>-(SUMPRODUCT(#REF!,#REF!))-180000</f>
        <v>#REF!</v>
      </c>
      <c r="E5" s="5" t="e">
        <f>-(SUMPRODUCT(#REF!,#REF!))</f>
        <v>#REF!</v>
      </c>
      <c r="F5" s="5">
        <f>-F4*(1-F12)</f>
        <v>-162500</v>
      </c>
      <c r="G5" s="5">
        <f>-G4*(1-G12)</f>
        <v>-100000</v>
      </c>
      <c r="H5" s="5">
        <f>-H4*(1-H12)</f>
        <v>-105000</v>
      </c>
      <c r="I5" s="5">
        <f>-I4*(1-I12)</f>
        <v>-175000</v>
      </c>
      <c r="J5" s="5">
        <f>-J4*(1-J12)</f>
        <v>-250000</v>
      </c>
      <c r="K5" s="5">
        <f>-K4*(1-K12)</f>
        <v>-225000</v>
      </c>
      <c r="L5" s="5">
        <f>-L4*(1-L12)</f>
        <v>-105000</v>
      </c>
      <c r="M5" s="5">
        <f>-M4*(1-M12)</f>
        <v>-120000</v>
      </c>
      <c r="N5" s="5">
        <f>-N4*(1-N12)</f>
        <v>-87500</v>
      </c>
      <c r="O5" s="5">
        <f>-O4*(1-O12)</f>
        <v>-250000</v>
      </c>
      <c r="P5" s="5">
        <f>-P4*(1-P12)</f>
        <v>0</v>
      </c>
      <c r="Q5" s="5">
        <f>-Q4*(1-Q12)</f>
        <v>0</v>
      </c>
      <c r="R5" s="5">
        <f>-R4*(1-R12)</f>
        <v>0</v>
      </c>
      <c r="S5" s="5">
        <f>-S4*(1-S12)</f>
        <v>0</v>
      </c>
      <c r="T5" s="5">
        <f>-T4*(1-T12)</f>
        <v>0</v>
      </c>
      <c r="U5" s="6"/>
      <c r="V5" s="6"/>
      <c r="W5" s="6"/>
      <c r="X5" s="6"/>
      <c r="Y5" s="6"/>
      <c r="Z5" s="6"/>
      <c r="AA5" s="6"/>
      <c r="AB5" s="6"/>
      <c r="AC5" s="6"/>
    </row>
    <row r="6" spans="1:29" s="5" customFormat="1" x14ac:dyDescent="0.25">
      <c r="A6" s="5" t="s">
        <v>74</v>
      </c>
      <c r="B6" s="6"/>
      <c r="C6" s="5">
        <v>-35000</v>
      </c>
      <c r="D6" s="5">
        <v>-35000</v>
      </c>
      <c r="E6" s="5">
        <v>-35000</v>
      </c>
      <c r="F6" s="5">
        <v>-15000</v>
      </c>
      <c r="G6" s="5">
        <v>-15000</v>
      </c>
      <c r="H6" s="5">
        <v>-15000</v>
      </c>
      <c r="I6" s="5">
        <v>-15000</v>
      </c>
      <c r="J6" s="5">
        <v>-15000</v>
      </c>
      <c r="K6" s="5">
        <v>-15000</v>
      </c>
      <c r="L6" s="5">
        <v>-15000</v>
      </c>
      <c r="M6" s="5">
        <v>-15000</v>
      </c>
      <c r="N6" s="5">
        <v>-15000</v>
      </c>
      <c r="O6" s="5">
        <v>-15000</v>
      </c>
      <c r="U6" s="6">
        <v>-55000</v>
      </c>
      <c r="V6" s="6">
        <v>-55000</v>
      </c>
      <c r="W6" s="6">
        <v>-55000</v>
      </c>
      <c r="X6" s="6">
        <v>-55000</v>
      </c>
      <c r="Y6" s="6">
        <v>-60000</v>
      </c>
      <c r="Z6" s="6">
        <v>-60000</v>
      </c>
      <c r="AA6" s="6">
        <v>-60000</v>
      </c>
      <c r="AB6" s="6">
        <v>-65000</v>
      </c>
      <c r="AC6" s="6"/>
    </row>
    <row r="7" spans="1:29" x14ac:dyDescent="0.25">
      <c r="A7" s="1" t="s">
        <v>75</v>
      </c>
    </row>
    <row r="8" spans="1:29" x14ac:dyDescent="0.25">
      <c r="A8" s="1" t="s">
        <v>13</v>
      </c>
      <c r="C8" s="1" t="e">
        <f>SUMPRODUCT(#REF!,#REF!)</f>
        <v>#REF!</v>
      </c>
      <c r="D8" s="1" t="e">
        <f>SUMPRODUCT(#REF!,#REF!)</f>
        <v>#REF!</v>
      </c>
      <c r="E8" s="1" t="e">
        <f>SUMPRODUCT(#REF!,#REF!)</f>
        <v>#REF!</v>
      </c>
      <c r="F8" s="1">
        <v>300000</v>
      </c>
      <c r="G8" s="1">
        <v>200000</v>
      </c>
      <c r="H8" s="1">
        <v>250000</v>
      </c>
      <c r="I8" s="1">
        <v>200000</v>
      </c>
      <c r="J8" s="1">
        <v>150000</v>
      </c>
      <c r="K8" s="1">
        <v>200000</v>
      </c>
      <c r="L8" s="1">
        <v>300000</v>
      </c>
      <c r="M8" s="1">
        <v>150000</v>
      </c>
      <c r="N8" s="1">
        <v>400000</v>
      </c>
      <c r="O8" s="1">
        <v>200000</v>
      </c>
    </row>
    <row r="9" spans="1:29" x14ac:dyDescent="0.25">
      <c r="A9" s="1" t="s">
        <v>12</v>
      </c>
      <c r="C9" s="1" t="e">
        <f>-(SUMPRODUCT(#REF!,#REF!))</f>
        <v>#REF!</v>
      </c>
      <c r="D9" s="1" t="e">
        <f>-(SUMPRODUCT(#REF!,#REF!))</f>
        <v>#REF!</v>
      </c>
      <c r="E9" s="1" t="e">
        <f>-(SUMPRODUCT(#REF!,#REF!))</f>
        <v>#REF!</v>
      </c>
      <c r="F9" s="7">
        <f>F8*(1-F12)</f>
        <v>75000</v>
      </c>
      <c r="G9" s="7">
        <f t="shared" ref="G9:T9" si="0">G8*(1-G12)</f>
        <v>50000</v>
      </c>
      <c r="H9" s="7">
        <f t="shared" si="0"/>
        <v>62500</v>
      </c>
      <c r="I9" s="7">
        <f t="shared" si="0"/>
        <v>50000</v>
      </c>
      <c r="J9" s="7">
        <f t="shared" si="0"/>
        <v>37500</v>
      </c>
      <c r="K9" s="7">
        <f t="shared" si="0"/>
        <v>50000</v>
      </c>
      <c r="L9" s="7">
        <f t="shared" si="0"/>
        <v>75000</v>
      </c>
      <c r="M9" s="7">
        <f t="shared" si="0"/>
        <v>37500</v>
      </c>
      <c r="N9" s="7">
        <f t="shared" si="0"/>
        <v>100000</v>
      </c>
      <c r="O9" s="7">
        <f t="shared" si="0"/>
        <v>50000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2">
        <f t="shared" ref="U9:AB9" si="1">-(U13-U13*U12)</f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0</v>
      </c>
      <c r="AA9" s="2">
        <f t="shared" si="1"/>
        <v>0</v>
      </c>
      <c r="AB9" s="2">
        <f t="shared" si="1"/>
        <v>0</v>
      </c>
    </row>
    <row r="10" spans="1:29" x14ac:dyDescent="0.25">
      <c r="A10" s="1" t="s">
        <v>75</v>
      </c>
      <c r="B10" s="8">
        <v>0.02</v>
      </c>
      <c r="C10" s="1" t="e">
        <f>-$B$10*C8</f>
        <v>#REF!</v>
      </c>
      <c r="D10" s="1" t="e">
        <f>-$B$10*D8</f>
        <v>#REF!</v>
      </c>
      <c r="E10" s="1" t="e">
        <f>-$B$10*E8</f>
        <v>#REF!</v>
      </c>
      <c r="F10" s="9">
        <f>-F4*0.4*2%</f>
        <v>-5200</v>
      </c>
      <c r="G10" s="9">
        <f>-G4*0.4*2%</f>
        <v>-3200</v>
      </c>
      <c r="H10" s="9">
        <f>-H4*0.4*2%</f>
        <v>-3360</v>
      </c>
      <c r="I10" s="9">
        <f>-I4*0.4*2%</f>
        <v>-5600</v>
      </c>
      <c r="J10" s="9">
        <f>-J4*0.4*2%</f>
        <v>-8000</v>
      </c>
      <c r="K10" s="9">
        <f>-K4*0.4*2%</f>
        <v>-7200</v>
      </c>
      <c r="L10" s="9">
        <f>-L4*0.4*2%</f>
        <v>-3360</v>
      </c>
      <c r="M10" s="9">
        <f>-M4*0.4*2%</f>
        <v>-3840</v>
      </c>
      <c r="N10" s="9">
        <f>-N4*0.4*2%</f>
        <v>-2800</v>
      </c>
      <c r="O10" s="9">
        <f>-O4*0.4*2%</f>
        <v>-8000</v>
      </c>
      <c r="P10" s="7">
        <f>-$B$10*P8</f>
        <v>0</v>
      </c>
      <c r="Q10" s="7">
        <f>-$B$10*Q8</f>
        <v>0</v>
      </c>
      <c r="R10" s="7">
        <f>-$B$10*R8</f>
        <v>0</v>
      </c>
      <c r="S10" s="7">
        <f>-$B$10*S8</f>
        <v>0</v>
      </c>
      <c r="T10" s="7">
        <f>-$B$10*T8</f>
        <v>0</v>
      </c>
      <c r="U10" s="2">
        <v>-12000</v>
      </c>
      <c r="V10" s="2">
        <v>-12000</v>
      </c>
      <c r="W10" s="2">
        <v>-12000</v>
      </c>
      <c r="X10" s="2">
        <v>-14000</v>
      </c>
      <c r="Y10" s="2">
        <v>-14000</v>
      </c>
      <c r="Z10" s="2">
        <v>-14000</v>
      </c>
      <c r="AA10" s="2">
        <v>-14000</v>
      </c>
      <c r="AB10" s="2">
        <v>-14000</v>
      </c>
    </row>
    <row r="11" spans="1:29" x14ac:dyDescent="0.25">
      <c r="A11" s="1" t="s">
        <v>76</v>
      </c>
      <c r="C11" s="1">
        <v>-2400</v>
      </c>
      <c r="D11" s="1">
        <v>-17400</v>
      </c>
      <c r="E11" s="1">
        <v>-9000</v>
      </c>
      <c r="F11" s="1">
        <v>30000</v>
      </c>
      <c r="G11" s="1">
        <v>30000</v>
      </c>
      <c r="H11" s="1">
        <v>30000</v>
      </c>
      <c r="I11" s="1">
        <v>30000</v>
      </c>
      <c r="J11" s="1">
        <v>30000</v>
      </c>
      <c r="K11" s="1">
        <v>30000</v>
      </c>
      <c r="L11" s="1">
        <v>30000</v>
      </c>
      <c r="M11" s="1">
        <v>30000</v>
      </c>
      <c r="N11" s="1">
        <v>30000</v>
      </c>
      <c r="O11" s="1">
        <v>30000</v>
      </c>
      <c r="P11" s="1">
        <v>30000</v>
      </c>
      <c r="Q11" s="1">
        <v>30000</v>
      </c>
      <c r="R11" s="2">
        <v>30000</v>
      </c>
      <c r="S11" s="2">
        <v>30000</v>
      </c>
      <c r="T11" s="2">
        <v>30000</v>
      </c>
      <c r="U11" s="2">
        <v>-95000</v>
      </c>
      <c r="V11" s="2">
        <v>-95000</v>
      </c>
      <c r="W11" s="2">
        <v>-95000</v>
      </c>
      <c r="X11" s="2">
        <v>-95000</v>
      </c>
      <c r="Y11" s="2">
        <v>-100000</v>
      </c>
      <c r="Z11" s="2">
        <v>-100000</v>
      </c>
      <c r="AA11" s="2">
        <v>-103000</v>
      </c>
      <c r="AB11" s="2">
        <v>-105000</v>
      </c>
    </row>
    <row r="12" spans="1:29" s="10" customFormat="1" ht="15" x14ac:dyDescent="0.25">
      <c r="A12" s="10" t="s">
        <v>77</v>
      </c>
      <c r="B12" s="11"/>
      <c r="C12" s="12" t="e">
        <f>C15/(C4+C8)</f>
        <v>#REF!</v>
      </c>
      <c r="D12" s="12" t="e">
        <f>D15/(D4+D8)</f>
        <v>#REF!</v>
      </c>
      <c r="E12" s="12" t="e">
        <f>E15/(E4+E8)</f>
        <v>#REF!</v>
      </c>
      <c r="F12" s="12">
        <v>0.75</v>
      </c>
      <c r="G12" s="12">
        <v>0.75</v>
      </c>
      <c r="H12" s="12">
        <v>0.75</v>
      </c>
      <c r="I12" s="12">
        <v>0.75</v>
      </c>
      <c r="J12" s="12">
        <v>0.75</v>
      </c>
      <c r="K12" s="12">
        <v>0.75</v>
      </c>
      <c r="L12" s="12">
        <v>0.75</v>
      </c>
      <c r="M12" s="12">
        <v>0.75</v>
      </c>
      <c r="N12" s="12">
        <v>0.75</v>
      </c>
      <c r="O12" s="12">
        <v>0.75</v>
      </c>
      <c r="P12" s="12">
        <v>0.75</v>
      </c>
      <c r="Q12" s="12">
        <v>0.75</v>
      </c>
      <c r="R12" s="12">
        <v>0.75</v>
      </c>
      <c r="S12" s="12">
        <v>0.75</v>
      </c>
      <c r="T12" s="12">
        <v>0.75</v>
      </c>
      <c r="U12" s="13">
        <v>0.3741755765353168</v>
      </c>
      <c r="V12" s="13">
        <v>0.37803836523033041</v>
      </c>
      <c r="W12" s="13">
        <v>0.37319779487553684</v>
      </c>
      <c r="X12" s="13">
        <v>0.37801845732830192</v>
      </c>
      <c r="Y12" s="13">
        <v>0.37801845732830192</v>
      </c>
      <c r="Z12" s="13">
        <v>0.37801845732830192</v>
      </c>
      <c r="AA12" s="13">
        <v>0.37801845732830192</v>
      </c>
      <c r="AB12" s="13">
        <v>0.37801845732830192</v>
      </c>
      <c r="AC12" s="11"/>
    </row>
    <row r="13" spans="1:29" s="14" customFormat="1" x14ac:dyDescent="0.25">
      <c r="A13" s="14" t="s">
        <v>14</v>
      </c>
      <c r="B13" s="15"/>
      <c r="C13" s="14" t="e">
        <f>C4+C8</f>
        <v>#REF!</v>
      </c>
      <c r="D13" s="14" t="e">
        <f>D4+D8</f>
        <v>#REF!</v>
      </c>
      <c r="E13" s="14" t="e">
        <f>E4+E8</f>
        <v>#REF!</v>
      </c>
      <c r="F13" s="14">
        <f>F4+F8</f>
        <v>950000</v>
      </c>
      <c r="G13" s="14">
        <f>G4+G8</f>
        <v>600000</v>
      </c>
      <c r="H13" s="14">
        <f>H4+H8</f>
        <v>670000</v>
      </c>
      <c r="I13" s="14">
        <f>I4+I8</f>
        <v>900000</v>
      </c>
      <c r="J13" s="14">
        <f t="shared" ref="J13" si="2">J4+J8</f>
        <v>1150000</v>
      </c>
      <c r="K13" s="14">
        <f>K4+K8</f>
        <v>1100000</v>
      </c>
      <c r="L13" s="14">
        <f>L4+L8</f>
        <v>720000</v>
      </c>
      <c r="M13" s="14">
        <f>M4+M8</f>
        <v>630000</v>
      </c>
      <c r="N13" s="14">
        <f>N4+N8</f>
        <v>750000</v>
      </c>
      <c r="O13" s="14">
        <f>O4+O8</f>
        <v>1200000</v>
      </c>
      <c r="P13" s="14">
        <f>P4+P8</f>
        <v>0</v>
      </c>
      <c r="Q13" s="14">
        <f>Q4+Q8</f>
        <v>0</v>
      </c>
      <c r="R13" s="14">
        <f>R4+R8</f>
        <v>0</v>
      </c>
      <c r="S13" s="14">
        <f>S4+S8</f>
        <v>0</v>
      </c>
      <c r="T13" s="14">
        <f>T4+T8</f>
        <v>0</v>
      </c>
      <c r="U13" s="15">
        <f t="shared" ref="U13:AB13" si="3">T13+T13*U14</f>
        <v>0</v>
      </c>
      <c r="V13" s="15">
        <f t="shared" si="3"/>
        <v>0</v>
      </c>
      <c r="W13" s="15">
        <f t="shared" si="3"/>
        <v>0</v>
      </c>
      <c r="X13" s="15">
        <f t="shared" si="3"/>
        <v>0</v>
      </c>
      <c r="Y13" s="15">
        <f t="shared" si="3"/>
        <v>0</v>
      </c>
      <c r="Z13" s="15">
        <f t="shared" si="3"/>
        <v>0</v>
      </c>
      <c r="AA13" s="15">
        <f t="shared" si="3"/>
        <v>0</v>
      </c>
      <c r="AB13" s="15">
        <f t="shared" si="3"/>
        <v>0</v>
      </c>
      <c r="AC13" s="15"/>
    </row>
    <row r="14" spans="1:29" s="16" customFormat="1" ht="12.75" x14ac:dyDescent="0.2">
      <c r="A14" s="16" t="s">
        <v>15</v>
      </c>
      <c r="B14" s="17"/>
      <c r="D14" s="18" t="e">
        <f>(D13-C13)/C13</f>
        <v>#REF!</v>
      </c>
      <c r="E14" s="18" t="e">
        <f t="shared" ref="E14:Q14" si="4">(E13-D13)/D13</f>
        <v>#REF!</v>
      </c>
      <c r="F14" s="18" t="e">
        <f>(F13-E13)/E13</f>
        <v>#REF!</v>
      </c>
      <c r="G14" s="18">
        <f>(G13-F13)/F13</f>
        <v>-0.36842105263157893</v>
      </c>
      <c r="H14" s="18">
        <f t="shared" si="4"/>
        <v>0.11666666666666667</v>
      </c>
      <c r="I14" s="18">
        <f t="shared" si="4"/>
        <v>0.34328358208955223</v>
      </c>
      <c r="J14" s="18">
        <f t="shared" si="4"/>
        <v>0.27777777777777779</v>
      </c>
      <c r="K14" s="18">
        <f t="shared" si="4"/>
        <v>-4.3478260869565216E-2</v>
      </c>
      <c r="L14" s="18">
        <f t="shared" si="4"/>
        <v>-0.34545454545454546</v>
      </c>
      <c r="M14" s="18">
        <f t="shared" si="4"/>
        <v>-0.125</v>
      </c>
      <c r="N14" s="18">
        <f t="shared" si="4"/>
        <v>0.19047619047619047</v>
      </c>
      <c r="O14" s="18">
        <f t="shared" si="4"/>
        <v>0.6</v>
      </c>
      <c r="P14" s="18">
        <f t="shared" si="4"/>
        <v>-1</v>
      </c>
      <c r="Q14" s="18" t="e">
        <f t="shared" si="4"/>
        <v>#DIV/0!</v>
      </c>
      <c r="R14" s="19">
        <v>0.03</v>
      </c>
      <c r="S14" s="19">
        <v>0.03</v>
      </c>
      <c r="T14" s="19">
        <v>0.05</v>
      </c>
      <c r="U14" s="19">
        <v>0.05</v>
      </c>
      <c r="V14" s="19">
        <v>0.03</v>
      </c>
      <c r="W14" s="19">
        <v>0.03</v>
      </c>
      <c r="X14" s="19">
        <v>0.03</v>
      </c>
      <c r="Y14" s="19">
        <v>0.03</v>
      </c>
      <c r="Z14" s="19">
        <v>0.03</v>
      </c>
      <c r="AA14" s="19">
        <v>0.03</v>
      </c>
      <c r="AB14" s="19">
        <v>0.03</v>
      </c>
      <c r="AC14" s="17"/>
    </row>
    <row r="15" spans="1:29" s="20" customFormat="1" x14ac:dyDescent="0.25">
      <c r="A15" s="20" t="s">
        <v>16</v>
      </c>
      <c r="B15" s="21"/>
      <c r="C15" s="20" t="e">
        <f>SUM(C4:C11)</f>
        <v>#REF!</v>
      </c>
      <c r="D15" s="20" t="e">
        <f>SUM(D4:D11)</f>
        <v>#REF!</v>
      </c>
      <c r="E15" s="20" t="e">
        <f>SUM(E4:E11)</f>
        <v>#REF!</v>
      </c>
      <c r="F15" s="20">
        <f>SUM(F4:F11)</f>
        <v>872300</v>
      </c>
      <c r="G15" s="20">
        <f>SUM(G4:G11)</f>
        <v>561800</v>
      </c>
      <c r="H15" s="20">
        <f>SUM(H4:H11)</f>
        <v>639140</v>
      </c>
      <c r="I15" s="20">
        <f>SUM(I4:I11)</f>
        <v>784400</v>
      </c>
      <c r="J15" s="20">
        <f>SUM(J4:J11)</f>
        <v>944500</v>
      </c>
      <c r="K15" s="20">
        <f>SUM(K4:K11)</f>
        <v>932800</v>
      </c>
      <c r="L15" s="20">
        <f>SUM(L4:L11)</f>
        <v>701640</v>
      </c>
      <c r="M15" s="20">
        <f>SUM(M4:M11)</f>
        <v>558660</v>
      </c>
      <c r="N15" s="20">
        <f>SUM(N4:N11)</f>
        <v>774700</v>
      </c>
      <c r="O15" s="20">
        <f>SUM(O4:O11)</f>
        <v>1007000</v>
      </c>
      <c r="P15" s="20">
        <f>SUM(P4:P11)</f>
        <v>30000</v>
      </c>
      <c r="Q15" s="20">
        <f>SUM(Q4:Q11)</f>
        <v>30000</v>
      </c>
      <c r="R15" s="20">
        <f>SUM(R4:R11)</f>
        <v>30000</v>
      </c>
      <c r="S15" s="20">
        <f>SUM(S4:S11)</f>
        <v>30000</v>
      </c>
      <c r="T15" s="20">
        <f>SUM(T4:T11)</f>
        <v>30000</v>
      </c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2" customFormat="1" x14ac:dyDescent="0.25">
      <c r="A16" s="22" t="s">
        <v>17</v>
      </c>
      <c r="B16" s="23"/>
      <c r="F16" s="12">
        <f>F15/(F4+F8)</f>
        <v>0.91821052631578948</v>
      </c>
      <c r="G16" s="12">
        <f>G15/(G4+G8)</f>
        <v>0.93633333333333335</v>
      </c>
      <c r="H16" s="12">
        <f>H15/(H4+H8)</f>
        <v>0.95394029850746265</v>
      </c>
      <c r="I16" s="12">
        <f>I15/(I4+I8)</f>
        <v>0.87155555555555553</v>
      </c>
      <c r="J16" s="12">
        <f>J15/(J4+J8)</f>
        <v>0.82130434782608697</v>
      </c>
      <c r="K16" s="12">
        <f>K15/(K4+K8)</f>
        <v>0.84799999999999998</v>
      </c>
      <c r="L16" s="12">
        <f>L15/(L4+L8)</f>
        <v>0.97450000000000003</v>
      </c>
      <c r="M16" s="12">
        <f>M15/(M4+M8)</f>
        <v>0.88676190476190475</v>
      </c>
      <c r="N16" s="12">
        <f>N15/(N4+N8)</f>
        <v>1.0329333333333333</v>
      </c>
      <c r="O16" s="12">
        <f>O15/(O4+O8)</f>
        <v>0.83916666666666662</v>
      </c>
      <c r="P16" s="12" t="e">
        <f>P15/(P4+P8)</f>
        <v>#DIV/0!</v>
      </c>
      <c r="Q16" s="12" t="e">
        <f>Q15/(Q4+Q8)</f>
        <v>#DIV/0!</v>
      </c>
      <c r="R16" s="12" t="e">
        <f>R15/(R4+R8)</f>
        <v>#DIV/0!</v>
      </c>
      <c r="S16" s="12" t="e">
        <f>S15/(S4+S8)</f>
        <v>#DIV/0!</v>
      </c>
      <c r="T16" s="12" t="e">
        <f>T15/(T4+T8)</f>
        <v>#DIV/0!</v>
      </c>
      <c r="U16" s="23"/>
      <c r="V16" s="23"/>
      <c r="W16" s="23"/>
      <c r="X16" s="23"/>
      <c r="Y16" s="23"/>
      <c r="Z16" s="23"/>
      <c r="AA16" s="23"/>
      <c r="AB16" s="23"/>
      <c r="AC16" s="23"/>
    </row>
    <row r="17" spans="1:29" x14ac:dyDescent="0.25">
      <c r="F17" s="24"/>
      <c r="G17" s="24"/>
      <c r="H17" s="24"/>
      <c r="I17" s="24"/>
      <c r="J17" s="24"/>
      <c r="K17" s="24"/>
    </row>
    <row r="18" spans="1:29" s="5" customFormat="1" x14ac:dyDescent="0.25">
      <c r="A18" s="5" t="s">
        <v>78</v>
      </c>
      <c r="B18" s="6"/>
      <c r="C18" s="5">
        <v>-478355</v>
      </c>
      <c r="D18" s="5">
        <v>-673393.5</v>
      </c>
      <c r="E18" s="5">
        <v>-700843.5</v>
      </c>
      <c r="F18" s="5">
        <v>-150000</v>
      </c>
      <c r="G18" s="5">
        <v>-150000</v>
      </c>
      <c r="H18" s="5">
        <v>-150000</v>
      </c>
      <c r="I18" s="5">
        <v>-150000</v>
      </c>
      <c r="J18" s="5">
        <v>-150000</v>
      </c>
      <c r="K18" s="5">
        <v>-150000</v>
      </c>
      <c r="L18" s="5">
        <v>-150000</v>
      </c>
      <c r="M18" s="5">
        <v>-150000</v>
      </c>
      <c r="N18" s="5">
        <v>-150000</v>
      </c>
      <c r="O18" s="5">
        <v>-150000</v>
      </c>
      <c r="P18" s="5">
        <v>-150000</v>
      </c>
      <c r="Q18" s="5">
        <v>-150000</v>
      </c>
      <c r="R18" s="5">
        <v>-150000</v>
      </c>
      <c r="S18" s="5">
        <v>-150000</v>
      </c>
      <c r="T18" s="5">
        <v>-150000</v>
      </c>
      <c r="U18" s="6">
        <v>-1150000</v>
      </c>
      <c r="V18" s="6">
        <v>-1150000</v>
      </c>
      <c r="W18" s="6">
        <v>-1150000</v>
      </c>
      <c r="X18" s="6">
        <v>-1200000</v>
      </c>
      <c r="Y18" s="6">
        <v>-1200000</v>
      </c>
      <c r="Z18" s="6">
        <v>-1300000</v>
      </c>
      <c r="AA18" s="6">
        <v>-1400000</v>
      </c>
      <c r="AB18" s="6">
        <v>-1500000</v>
      </c>
      <c r="AC18" s="6"/>
    </row>
    <row r="20" spans="1:29" s="20" customFormat="1" x14ac:dyDescent="0.25">
      <c r="A20" s="20" t="s">
        <v>19</v>
      </c>
      <c r="B20" s="21"/>
      <c r="C20" s="20" t="e">
        <f>C15+C18</f>
        <v>#REF!</v>
      </c>
      <c r="D20" s="20" t="e">
        <f t="shared" ref="D20:T20" si="5">D15+D18</f>
        <v>#REF!</v>
      </c>
      <c r="E20" s="20" t="e">
        <f t="shared" si="5"/>
        <v>#REF!</v>
      </c>
      <c r="F20" s="20">
        <f>F15+F18</f>
        <v>722300</v>
      </c>
      <c r="G20" s="20">
        <f t="shared" si="5"/>
        <v>411800</v>
      </c>
      <c r="H20" s="20">
        <f t="shared" si="5"/>
        <v>489140</v>
      </c>
      <c r="I20" s="20">
        <f t="shared" si="5"/>
        <v>634400</v>
      </c>
      <c r="J20" s="20">
        <f t="shared" si="5"/>
        <v>794500</v>
      </c>
      <c r="K20" s="20">
        <f t="shared" si="5"/>
        <v>782800</v>
      </c>
      <c r="L20" s="20">
        <f t="shared" si="5"/>
        <v>551640</v>
      </c>
      <c r="M20" s="20">
        <f t="shared" si="5"/>
        <v>408660</v>
      </c>
      <c r="N20" s="20">
        <f t="shared" si="5"/>
        <v>624700</v>
      </c>
      <c r="O20" s="20">
        <f t="shared" si="5"/>
        <v>857000</v>
      </c>
      <c r="P20" s="20">
        <f t="shared" si="5"/>
        <v>-120000</v>
      </c>
      <c r="Q20" s="20">
        <f t="shared" si="5"/>
        <v>-120000</v>
      </c>
      <c r="R20" s="20">
        <f t="shared" si="5"/>
        <v>-120000</v>
      </c>
      <c r="S20" s="20">
        <f t="shared" si="5"/>
        <v>-120000</v>
      </c>
      <c r="T20" s="20">
        <f t="shared" si="5"/>
        <v>-120000</v>
      </c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10" customFormat="1" ht="15" x14ac:dyDescent="0.25">
      <c r="A21" s="10" t="s">
        <v>20</v>
      </c>
      <c r="B21" s="11"/>
      <c r="C21" s="12" t="e">
        <f>C20/(C4+C8)</f>
        <v>#REF!</v>
      </c>
      <c r="D21" s="12" t="e">
        <f>D20/(D4+D8)</f>
        <v>#REF!</v>
      </c>
      <c r="E21" s="12" t="e">
        <f>E20/(E4+E8)</f>
        <v>#REF!</v>
      </c>
      <c r="F21" s="12">
        <f>F20/(F4+F8)</f>
        <v>0.76031578947368417</v>
      </c>
      <c r="G21" s="12">
        <f>G20/(G4+G8)</f>
        <v>0.68633333333333335</v>
      </c>
      <c r="H21" s="12">
        <f>H20/(H4+H8)</f>
        <v>0.73005970149253729</v>
      </c>
      <c r="I21" s="12">
        <f>I20/(I4+I8)</f>
        <v>0.7048888888888889</v>
      </c>
      <c r="J21" s="12">
        <f>J20/(J4+J8)</f>
        <v>0.69086956521739129</v>
      </c>
      <c r="K21" s="12">
        <f>K20/(K4+K8)</f>
        <v>0.71163636363636362</v>
      </c>
      <c r="L21" s="12">
        <f>L20/(L4+L8)</f>
        <v>0.76616666666666666</v>
      </c>
      <c r="M21" s="12">
        <f>M20/(M4+M8)</f>
        <v>0.64866666666666661</v>
      </c>
      <c r="N21" s="12">
        <f>N20/(N4+N8)</f>
        <v>0.8329333333333333</v>
      </c>
      <c r="O21" s="12">
        <f>O20/(O4+O8)</f>
        <v>0.71416666666666662</v>
      </c>
      <c r="P21" s="12" t="e">
        <f>P20/(P4+P8)</f>
        <v>#DIV/0!</v>
      </c>
      <c r="Q21" s="12" t="e">
        <f>Q20/(Q4+Q8)</f>
        <v>#DIV/0!</v>
      </c>
      <c r="R21" s="12" t="e">
        <f>R20/(R4+R8)</f>
        <v>#DIV/0!</v>
      </c>
      <c r="S21" s="12" t="e">
        <f>S20/(S4+S8)</f>
        <v>#DIV/0!</v>
      </c>
      <c r="T21" s="12" t="e">
        <f>T20/(T4+T8)</f>
        <v>#DIV/0!</v>
      </c>
      <c r="U21" s="11"/>
      <c r="V21" s="11"/>
      <c r="W21" s="11"/>
      <c r="X21" s="11"/>
      <c r="Y21" s="11"/>
      <c r="Z21" s="11"/>
      <c r="AA21" s="11"/>
      <c r="AB21" s="11"/>
      <c r="AC21" s="11"/>
    </row>
    <row r="23" spans="1:29" s="5" customFormat="1" x14ac:dyDescent="0.25">
      <c r="A23" s="5" t="s">
        <v>21</v>
      </c>
      <c r="B23" s="6"/>
      <c r="C23" s="5">
        <v>-26500</v>
      </c>
      <c r="D23" s="5">
        <v>-26500</v>
      </c>
      <c r="E23" s="5">
        <v>-66500</v>
      </c>
      <c r="F23" s="5">
        <v>-4000</v>
      </c>
      <c r="G23" s="5">
        <v>-4000</v>
      </c>
      <c r="H23" s="5">
        <v>-4000</v>
      </c>
      <c r="I23" s="5">
        <v>-4000</v>
      </c>
      <c r="J23" s="5">
        <v>-4000</v>
      </c>
      <c r="K23" s="5">
        <v>-4000</v>
      </c>
      <c r="L23" s="5">
        <v>-4000</v>
      </c>
      <c r="M23" s="5">
        <v>-4000</v>
      </c>
      <c r="N23" s="5">
        <v>-4000</v>
      </c>
      <c r="O23" s="5">
        <v>-4000</v>
      </c>
      <c r="P23" s="5">
        <v>-4000</v>
      </c>
      <c r="Q23" s="5">
        <v>-4000</v>
      </c>
      <c r="R23" s="5">
        <v>-4000</v>
      </c>
      <c r="S23" s="5">
        <v>-4000</v>
      </c>
      <c r="T23" s="5">
        <v>-4000</v>
      </c>
      <c r="U23" s="6">
        <v>-35000</v>
      </c>
      <c r="V23" s="6">
        <v>-35000</v>
      </c>
      <c r="W23" s="6">
        <v>-66500</v>
      </c>
      <c r="X23" s="6">
        <v>-35000</v>
      </c>
      <c r="Y23" s="6">
        <v>-35000</v>
      </c>
      <c r="Z23" s="6">
        <v>-70000</v>
      </c>
      <c r="AA23" s="6">
        <v>-40000</v>
      </c>
      <c r="AB23" s="6">
        <v>-40000</v>
      </c>
      <c r="AC23" s="6"/>
    </row>
    <row r="24" spans="1:29" s="5" customFormat="1" x14ac:dyDescent="0.25">
      <c r="A24" s="5" t="s">
        <v>22</v>
      </c>
      <c r="B24" s="6"/>
      <c r="C24" s="5">
        <v>-14550</v>
      </c>
      <c r="D24" s="5">
        <v>-14550</v>
      </c>
      <c r="E24" s="5">
        <v>-14550</v>
      </c>
      <c r="F24" s="5">
        <v>-20000</v>
      </c>
      <c r="G24" s="5">
        <v>-20000</v>
      </c>
      <c r="H24" s="5">
        <v>-20000</v>
      </c>
      <c r="I24" s="5">
        <v>-20000</v>
      </c>
      <c r="J24" s="5">
        <v>-20000</v>
      </c>
      <c r="K24" s="5">
        <v>-20000</v>
      </c>
      <c r="L24" s="5">
        <v>-20000</v>
      </c>
      <c r="M24" s="5">
        <v>-20000</v>
      </c>
      <c r="N24" s="5">
        <v>-20000</v>
      </c>
      <c r="O24" s="5">
        <v>-20000</v>
      </c>
      <c r="P24" s="5">
        <v>-20000</v>
      </c>
      <c r="Q24" s="5">
        <v>-20000</v>
      </c>
      <c r="R24" s="5">
        <v>-20000</v>
      </c>
      <c r="S24" s="5">
        <v>-20000</v>
      </c>
      <c r="T24" s="5">
        <v>-20000</v>
      </c>
      <c r="U24" s="6">
        <v>-77550</v>
      </c>
      <c r="V24" s="6"/>
      <c r="W24" s="6"/>
      <c r="X24" s="6"/>
      <c r="Y24" s="6"/>
      <c r="Z24" s="6"/>
      <c r="AA24" s="6"/>
      <c r="AB24" s="6"/>
      <c r="AC24" s="6"/>
    </row>
    <row r="26" spans="1:29" s="25" customFormat="1" x14ac:dyDescent="0.25">
      <c r="A26" s="25" t="s">
        <v>23</v>
      </c>
      <c r="B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x14ac:dyDescent="0.25">
      <c r="A27" s="27" t="s">
        <v>71</v>
      </c>
      <c r="C27" s="1">
        <v>5881422</v>
      </c>
      <c r="D27" s="1" t="e">
        <f>C27+C28+C29</f>
        <v>#REF!</v>
      </c>
      <c r="E27" s="1" t="e">
        <f t="shared" ref="E27:AB27" si="6">D27+D28+D29</f>
        <v>#REF!</v>
      </c>
      <c r="F27" s="1">
        <v>7420000</v>
      </c>
      <c r="G27" s="1">
        <f>F27+F28+F29</f>
        <v>8646250</v>
      </c>
      <c r="H27" s="1">
        <f>G27+G28+G29</f>
        <v>8661250</v>
      </c>
      <c r="I27" s="1">
        <f t="shared" si="6"/>
        <v>8674000</v>
      </c>
      <c r="J27" s="1">
        <f t="shared" si="6"/>
        <v>8711500</v>
      </c>
      <c r="K27" s="1">
        <f t="shared" si="6"/>
        <v>8775250</v>
      </c>
      <c r="L27" s="1">
        <f t="shared" si="6"/>
        <v>8827750</v>
      </c>
      <c r="M27" s="1">
        <f t="shared" si="6"/>
        <v>8836750</v>
      </c>
      <c r="N27" s="1">
        <f t="shared" si="6"/>
        <v>8861500</v>
      </c>
      <c r="O27" s="1">
        <f t="shared" si="6"/>
        <v>8857750</v>
      </c>
      <c r="P27" s="1">
        <f t="shared" si="6"/>
        <v>8917750</v>
      </c>
      <c r="Q27" s="1">
        <f t="shared" si="6"/>
        <v>8917750</v>
      </c>
      <c r="R27" s="2">
        <f t="shared" si="6"/>
        <v>8917750</v>
      </c>
      <c r="S27" s="2">
        <f t="shared" si="6"/>
        <v>8917750</v>
      </c>
      <c r="T27" s="2">
        <f t="shared" si="6"/>
        <v>8917750</v>
      </c>
      <c r="U27" s="2">
        <f t="shared" si="6"/>
        <v>8917750</v>
      </c>
      <c r="V27" s="2">
        <f t="shared" si="6"/>
        <v>9917750</v>
      </c>
      <c r="W27" s="2">
        <f t="shared" si="6"/>
        <v>10917750</v>
      </c>
      <c r="X27" s="2">
        <f t="shared" si="6"/>
        <v>11917750</v>
      </c>
      <c r="Y27" s="2">
        <f t="shared" si="6"/>
        <v>12917750</v>
      </c>
      <c r="Z27" s="2">
        <f t="shared" si="6"/>
        <v>20917750</v>
      </c>
      <c r="AA27" s="2">
        <f t="shared" si="6"/>
        <v>22617750</v>
      </c>
      <c r="AB27" s="2">
        <f t="shared" si="6"/>
        <v>24617750</v>
      </c>
    </row>
    <row r="28" spans="1:29" s="5" customFormat="1" x14ac:dyDescent="0.25">
      <c r="A28" s="28" t="s">
        <v>24</v>
      </c>
      <c r="B28" s="6"/>
      <c r="C28" s="5" t="e">
        <f>C5+C9</f>
        <v>#REF!</v>
      </c>
      <c r="D28" s="5" t="e">
        <f>D5+D9</f>
        <v>#REF!</v>
      </c>
      <c r="E28" s="5" t="e">
        <f>E5+E9</f>
        <v>#REF!</v>
      </c>
      <c r="F28" s="5">
        <f>F5+F9</f>
        <v>-87500</v>
      </c>
      <c r="G28" s="5">
        <f>G5+G9</f>
        <v>-50000</v>
      </c>
      <c r="H28" s="5">
        <f>H5+H9</f>
        <v>-42500</v>
      </c>
      <c r="I28" s="5">
        <f>I5+I9</f>
        <v>-125000</v>
      </c>
      <c r="J28" s="5">
        <f>J5+J9</f>
        <v>-212500</v>
      </c>
      <c r="K28" s="5">
        <f>K5+K9</f>
        <v>-175000</v>
      </c>
      <c r="L28" s="5">
        <f>L5+L9</f>
        <v>-30000</v>
      </c>
      <c r="M28" s="5">
        <f>M5+M9</f>
        <v>-82500</v>
      </c>
      <c r="N28" s="5">
        <f>N5+N9</f>
        <v>12500</v>
      </c>
      <c r="O28" s="5">
        <f>O5+O9</f>
        <v>-200000</v>
      </c>
      <c r="P28" s="5">
        <f>P5+P9</f>
        <v>0</v>
      </c>
      <c r="Q28" s="5">
        <f>Q5+Q9</f>
        <v>0</v>
      </c>
      <c r="R28" s="6">
        <f>R5+R9</f>
        <v>0</v>
      </c>
      <c r="S28" s="6">
        <f>S5+S9</f>
        <v>0</v>
      </c>
      <c r="T28" s="6">
        <f>T5+T9</f>
        <v>0</v>
      </c>
      <c r="U28" s="6">
        <f>U5+U9</f>
        <v>0</v>
      </c>
      <c r="V28" s="6">
        <f>V5+V9</f>
        <v>0</v>
      </c>
      <c r="W28" s="6">
        <f>W5+W9</f>
        <v>0</v>
      </c>
      <c r="X28" s="6">
        <f>X5+X9</f>
        <v>0</v>
      </c>
      <c r="Y28" s="6">
        <f>Y5+Y9</f>
        <v>0</v>
      </c>
      <c r="Z28" s="6">
        <f>Z5+Z9</f>
        <v>0</v>
      </c>
      <c r="AA28" s="6">
        <f>AA5+AA9</f>
        <v>0</v>
      </c>
      <c r="AB28" s="6">
        <f>AB5+AB9</f>
        <v>0</v>
      </c>
      <c r="AC28" s="6"/>
    </row>
    <row r="29" spans="1:29" x14ac:dyDescent="0.25">
      <c r="A29" s="27" t="s">
        <v>25</v>
      </c>
      <c r="B29" s="29">
        <v>0.3</v>
      </c>
      <c r="C29" s="1" t="e">
        <f>SUMPRODUCT(#REF!,#REF!)</f>
        <v>#REF!</v>
      </c>
      <c r="D29" s="1" t="e">
        <f>SUMPRODUCT(#REF!,#REF!)</f>
        <v>#REF!</v>
      </c>
      <c r="E29" s="1" t="e">
        <f>SUMPRODUCT(#REF!,#REF!)</f>
        <v>#REF!</v>
      </c>
      <c r="F29" s="4">
        <f>-((F28*$B$29)+F28)+1200000</f>
        <v>1313750</v>
      </c>
      <c r="G29" s="1">
        <f>-((G28*$B$29)+G28)</f>
        <v>65000</v>
      </c>
      <c r="H29" s="1">
        <f>-((H28*$B$29)+H28)</f>
        <v>55250</v>
      </c>
      <c r="I29" s="1">
        <f t="shared" ref="I29:T29" si="7">-((I28*$B$29)+I28)</f>
        <v>162500</v>
      </c>
      <c r="J29" s="1">
        <f t="shared" si="7"/>
        <v>276250</v>
      </c>
      <c r="K29" s="1">
        <f t="shared" si="7"/>
        <v>227500</v>
      </c>
      <c r="L29" s="1">
        <f t="shared" si="7"/>
        <v>39000</v>
      </c>
      <c r="M29" s="1">
        <f t="shared" si="7"/>
        <v>107250</v>
      </c>
      <c r="N29" s="1">
        <f t="shared" si="7"/>
        <v>-16250</v>
      </c>
      <c r="O29" s="1">
        <f t="shared" si="7"/>
        <v>260000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  <c r="U29" s="2">
        <v>1000000</v>
      </c>
      <c r="V29" s="2">
        <v>1000000</v>
      </c>
      <c r="W29" s="2">
        <v>1000000</v>
      </c>
      <c r="X29" s="2">
        <v>1000000</v>
      </c>
      <c r="Y29" s="2">
        <v>8000000</v>
      </c>
      <c r="Z29" s="2">
        <v>1700000</v>
      </c>
      <c r="AA29" s="2">
        <v>2000000</v>
      </c>
      <c r="AB29" s="2">
        <v>8000000</v>
      </c>
    </row>
    <row r="31" spans="1:29" s="30" customFormat="1" x14ac:dyDescent="0.25">
      <c r="A31" s="30" t="s">
        <v>26</v>
      </c>
    </row>
    <row r="32" spans="1:29" x14ac:dyDescent="0.25">
      <c r="A32" s="1" t="s">
        <v>27</v>
      </c>
      <c r="C32" s="1">
        <v>50000</v>
      </c>
      <c r="D32" s="1" t="e">
        <f>C39</f>
        <v>#REF!</v>
      </c>
      <c r="E32" s="1" t="e">
        <f>D39</f>
        <v>#REF!</v>
      </c>
      <c r="F32" s="1">
        <v>0</v>
      </c>
      <c r="G32" s="1">
        <f>F39</f>
        <v>-527950</v>
      </c>
      <c r="H32" s="1">
        <f t="shared" ref="G32:AB32" si="8">G39</f>
        <v>-155150</v>
      </c>
      <c r="I32" s="1">
        <f t="shared" si="8"/>
        <v>297240</v>
      </c>
      <c r="J32" s="1">
        <f t="shared" si="8"/>
        <v>870140</v>
      </c>
      <c r="K32" s="1">
        <f t="shared" si="8"/>
        <v>1576890</v>
      </c>
      <c r="L32" s="1">
        <f t="shared" si="8"/>
        <v>2283190</v>
      </c>
      <c r="M32" s="1">
        <f t="shared" si="8"/>
        <v>2801830</v>
      </c>
      <c r="N32" s="1">
        <f t="shared" si="8"/>
        <v>3161740</v>
      </c>
      <c r="O32" s="1">
        <f t="shared" si="8"/>
        <v>3766190</v>
      </c>
      <c r="P32" s="1">
        <f t="shared" si="8"/>
        <v>4539190</v>
      </c>
      <c r="Q32" s="1">
        <f t="shared" si="8"/>
        <v>4395190</v>
      </c>
      <c r="R32" s="2">
        <f t="shared" si="8"/>
        <v>4251190</v>
      </c>
      <c r="S32" s="2">
        <f t="shared" si="8"/>
        <v>4107190</v>
      </c>
      <c r="T32" s="2">
        <f t="shared" si="8"/>
        <v>3963190</v>
      </c>
      <c r="U32" s="2">
        <f t="shared" si="8"/>
        <v>3819190</v>
      </c>
      <c r="V32" s="2" t="e">
        <f t="shared" si="8"/>
        <v>#REF!</v>
      </c>
      <c r="W32" s="2" t="e">
        <f t="shared" si="8"/>
        <v>#REF!</v>
      </c>
      <c r="X32" s="2" t="e">
        <f t="shared" si="8"/>
        <v>#REF!</v>
      </c>
      <c r="Y32" s="2" t="e">
        <f t="shared" si="8"/>
        <v>#REF!</v>
      </c>
      <c r="Z32" s="2" t="e">
        <f t="shared" si="8"/>
        <v>#REF!</v>
      </c>
      <c r="AA32" s="2" t="e">
        <f t="shared" si="8"/>
        <v>#REF!</v>
      </c>
      <c r="AB32" s="2" t="e">
        <f t="shared" si="8"/>
        <v>#REF!</v>
      </c>
    </row>
    <row r="33" spans="1:29" x14ac:dyDescent="0.25">
      <c r="A33" s="27" t="s">
        <v>28</v>
      </c>
      <c r="C33" s="1" t="e">
        <f>C4+C8</f>
        <v>#REF!</v>
      </c>
      <c r="D33" s="1" t="e">
        <f>D4+D8</f>
        <v>#REF!</v>
      </c>
      <c r="E33" s="1" t="e">
        <f>E4+E8</f>
        <v>#REF!</v>
      </c>
      <c r="F33" s="1">
        <f>F4+F8</f>
        <v>950000</v>
      </c>
      <c r="G33" s="1">
        <f>G4+G8</f>
        <v>600000</v>
      </c>
      <c r="H33" s="1">
        <f>H4+H8</f>
        <v>670000</v>
      </c>
      <c r="I33" s="1">
        <f>I4+I8</f>
        <v>900000</v>
      </c>
      <c r="J33" s="1">
        <f>J4+J8</f>
        <v>1150000</v>
      </c>
      <c r="K33" s="1">
        <f>K4+K8</f>
        <v>1100000</v>
      </c>
      <c r="L33" s="1">
        <f>L4+L8</f>
        <v>720000</v>
      </c>
      <c r="M33" s="1">
        <f>M4+M8</f>
        <v>630000</v>
      </c>
      <c r="N33" s="1">
        <f>N4+N8</f>
        <v>750000</v>
      </c>
      <c r="O33" s="1">
        <f>O4+O8</f>
        <v>1200000</v>
      </c>
      <c r="P33" s="1">
        <f>P4+P8</f>
        <v>0</v>
      </c>
      <c r="Q33" s="1">
        <f>Q4+Q8</f>
        <v>0</v>
      </c>
      <c r="R33" s="2">
        <f t="shared" ref="R33:AB33" si="9">R13</f>
        <v>0</v>
      </c>
      <c r="S33" s="2">
        <f t="shared" si="9"/>
        <v>0</v>
      </c>
      <c r="T33" s="2">
        <f t="shared" si="9"/>
        <v>0</v>
      </c>
      <c r="U33" s="2">
        <f t="shared" si="9"/>
        <v>0</v>
      </c>
      <c r="V33" s="2">
        <f t="shared" si="9"/>
        <v>0</v>
      </c>
      <c r="W33" s="2">
        <f t="shared" si="9"/>
        <v>0</v>
      </c>
      <c r="X33" s="2">
        <f t="shared" si="9"/>
        <v>0</v>
      </c>
      <c r="Y33" s="2">
        <f t="shared" si="9"/>
        <v>0</v>
      </c>
      <c r="Z33" s="2">
        <f t="shared" si="9"/>
        <v>0</v>
      </c>
      <c r="AA33" s="2">
        <f t="shared" si="9"/>
        <v>0</v>
      </c>
      <c r="AB33" s="2">
        <f t="shared" si="9"/>
        <v>0</v>
      </c>
    </row>
    <row r="34" spans="1:29" s="5" customFormat="1" x14ac:dyDescent="0.25">
      <c r="A34" s="28" t="s">
        <v>29</v>
      </c>
      <c r="B34" s="6"/>
      <c r="C34" s="5" t="e">
        <f t="shared" ref="C34:AB34" si="10">-C29</f>
        <v>#REF!</v>
      </c>
      <c r="D34" s="5" t="e">
        <f t="shared" si="10"/>
        <v>#REF!</v>
      </c>
      <c r="E34" s="5" t="e">
        <f t="shared" si="10"/>
        <v>#REF!</v>
      </c>
      <c r="F34" s="5">
        <f t="shared" si="10"/>
        <v>-1313750</v>
      </c>
      <c r="G34" s="5">
        <f t="shared" si="10"/>
        <v>-65000</v>
      </c>
      <c r="H34" s="5">
        <f t="shared" si="10"/>
        <v>-55250</v>
      </c>
      <c r="I34" s="5">
        <f t="shared" si="10"/>
        <v>-162500</v>
      </c>
      <c r="J34" s="5">
        <f t="shared" si="10"/>
        <v>-276250</v>
      </c>
      <c r="K34" s="5">
        <f t="shared" si="10"/>
        <v>-227500</v>
      </c>
      <c r="L34" s="5">
        <f t="shared" si="10"/>
        <v>-39000</v>
      </c>
      <c r="M34" s="5">
        <f t="shared" si="10"/>
        <v>-107250</v>
      </c>
      <c r="N34" s="5">
        <f t="shared" si="10"/>
        <v>16250</v>
      </c>
      <c r="O34" s="5">
        <f t="shared" si="10"/>
        <v>-260000</v>
      </c>
      <c r="P34" s="5">
        <f t="shared" si="10"/>
        <v>0</v>
      </c>
      <c r="Q34" s="5">
        <f t="shared" si="10"/>
        <v>0</v>
      </c>
      <c r="R34" s="6">
        <f t="shared" si="10"/>
        <v>0</v>
      </c>
      <c r="S34" s="6">
        <f t="shared" si="10"/>
        <v>0</v>
      </c>
      <c r="T34" s="6">
        <f t="shared" si="10"/>
        <v>0</v>
      </c>
      <c r="U34" s="6">
        <f t="shared" si="10"/>
        <v>-1000000</v>
      </c>
      <c r="V34" s="6">
        <f t="shared" si="10"/>
        <v>-1000000</v>
      </c>
      <c r="W34" s="6">
        <f t="shared" si="10"/>
        <v>-1000000</v>
      </c>
      <c r="X34" s="6">
        <f t="shared" si="10"/>
        <v>-1000000</v>
      </c>
      <c r="Y34" s="6">
        <f t="shared" si="10"/>
        <v>-8000000</v>
      </c>
      <c r="Z34" s="6">
        <f t="shared" si="10"/>
        <v>-1700000</v>
      </c>
      <c r="AA34" s="6">
        <f t="shared" si="10"/>
        <v>-2000000</v>
      </c>
      <c r="AB34" s="6">
        <f t="shared" si="10"/>
        <v>-8000000</v>
      </c>
      <c r="AC34" s="6"/>
    </row>
    <row r="35" spans="1:29" s="5" customFormat="1" x14ac:dyDescent="0.25">
      <c r="A35" s="28" t="s">
        <v>18</v>
      </c>
      <c r="B35" s="6"/>
      <c r="C35" s="5">
        <f t="shared" ref="C35:AB35" si="11">C18+C23+C24</f>
        <v>-519405</v>
      </c>
      <c r="D35" s="5">
        <f t="shared" si="11"/>
        <v>-714443.5</v>
      </c>
      <c r="E35" s="5">
        <f t="shared" si="11"/>
        <v>-781893.5</v>
      </c>
      <c r="F35" s="5">
        <f t="shared" si="11"/>
        <v>-174000</v>
      </c>
      <c r="G35" s="5">
        <f t="shared" si="11"/>
        <v>-174000</v>
      </c>
      <c r="H35" s="5">
        <f t="shared" si="11"/>
        <v>-174000</v>
      </c>
      <c r="I35" s="5">
        <f t="shared" si="11"/>
        <v>-174000</v>
      </c>
      <c r="J35" s="5">
        <f t="shared" si="11"/>
        <v>-174000</v>
      </c>
      <c r="K35" s="5">
        <f t="shared" si="11"/>
        <v>-174000</v>
      </c>
      <c r="L35" s="5">
        <f t="shared" si="11"/>
        <v>-174000</v>
      </c>
      <c r="M35" s="5">
        <f t="shared" si="11"/>
        <v>-174000</v>
      </c>
      <c r="N35" s="5">
        <f t="shared" si="11"/>
        <v>-174000</v>
      </c>
      <c r="O35" s="5">
        <f t="shared" si="11"/>
        <v>-174000</v>
      </c>
      <c r="P35" s="5">
        <f t="shared" si="11"/>
        <v>-174000</v>
      </c>
      <c r="Q35" s="5">
        <f t="shared" si="11"/>
        <v>-174000</v>
      </c>
      <c r="R35" s="6">
        <f t="shared" si="11"/>
        <v>-174000</v>
      </c>
      <c r="S35" s="6">
        <f t="shared" si="11"/>
        <v>-174000</v>
      </c>
      <c r="T35" s="6">
        <f t="shared" si="11"/>
        <v>-174000</v>
      </c>
      <c r="U35" s="6">
        <f t="shared" si="11"/>
        <v>-1262550</v>
      </c>
      <c r="V35" s="6">
        <f t="shared" si="11"/>
        <v>-1185000</v>
      </c>
      <c r="W35" s="6">
        <f t="shared" si="11"/>
        <v>-1216500</v>
      </c>
      <c r="X35" s="6">
        <f t="shared" si="11"/>
        <v>-1235000</v>
      </c>
      <c r="Y35" s="6">
        <f t="shared" si="11"/>
        <v>-1235000</v>
      </c>
      <c r="Z35" s="6">
        <f t="shared" si="11"/>
        <v>-1370000</v>
      </c>
      <c r="AA35" s="6">
        <f t="shared" si="11"/>
        <v>-1440000</v>
      </c>
      <c r="AB35" s="6">
        <f t="shared" si="11"/>
        <v>-1540000</v>
      </c>
      <c r="AC35" s="6"/>
    </row>
    <row r="36" spans="1:29" s="5" customFormat="1" x14ac:dyDescent="0.25">
      <c r="A36" s="28" t="s">
        <v>30</v>
      </c>
      <c r="B36" s="6"/>
      <c r="C36" s="5" t="e">
        <f>C6+C11+C10</f>
        <v>#REF!</v>
      </c>
      <c r="D36" s="5" t="e">
        <f>D6+D11+D10</f>
        <v>#REF!</v>
      </c>
      <c r="E36" s="5" t="e">
        <f>E6+E11+E10</f>
        <v>#REF!</v>
      </c>
      <c r="F36" s="5">
        <f>F6+F11+F10</f>
        <v>9800</v>
      </c>
      <c r="G36" s="5">
        <f>G6+G11+G10</f>
        <v>11800</v>
      </c>
      <c r="H36" s="5">
        <f>H6+H11+H10</f>
        <v>11640</v>
      </c>
      <c r="I36" s="5">
        <f>I6+I11+I10</f>
        <v>9400</v>
      </c>
      <c r="J36" s="5">
        <f>J6+J11+J10</f>
        <v>7000</v>
      </c>
      <c r="K36" s="5">
        <f>K6+K11+K10</f>
        <v>7800</v>
      </c>
      <c r="L36" s="5">
        <f>L6+L11+L10</f>
        <v>11640</v>
      </c>
      <c r="M36" s="5">
        <f>M6+M11+M10</f>
        <v>11160</v>
      </c>
      <c r="N36" s="5">
        <f>N6+N11+N10</f>
        <v>12200</v>
      </c>
      <c r="O36" s="5">
        <f>O6+O11+O10</f>
        <v>7000</v>
      </c>
      <c r="P36" s="5">
        <f>P6+P11+P10</f>
        <v>30000</v>
      </c>
      <c r="Q36" s="5">
        <f>Q6+Q11+Q10</f>
        <v>30000</v>
      </c>
      <c r="R36" s="5">
        <f>R6+R11+R10</f>
        <v>30000</v>
      </c>
      <c r="S36" s="5">
        <f>S6+S11+S10</f>
        <v>30000</v>
      </c>
      <c r="T36" s="5">
        <f>T6+T11+T10</f>
        <v>30000</v>
      </c>
      <c r="U36" s="5">
        <f>U6+U11+U10</f>
        <v>-162000</v>
      </c>
      <c r="V36" s="5">
        <f>V6+V11+V10</f>
        <v>-162000</v>
      </c>
      <c r="W36" s="5">
        <f>W6+W11+W10</f>
        <v>-162000</v>
      </c>
      <c r="X36" s="5">
        <f>X6+X11+X10</f>
        <v>-164000</v>
      </c>
      <c r="Y36" s="5">
        <f>Y6+Y11+Y10</f>
        <v>-174000</v>
      </c>
      <c r="Z36" s="5">
        <f>Z6+Z11+Z10</f>
        <v>-174000</v>
      </c>
      <c r="AA36" s="5">
        <f>AA6+AA11+AA10</f>
        <v>-177000</v>
      </c>
      <c r="AB36" s="5">
        <f>AB6+AB11+AB10</f>
        <v>-184000</v>
      </c>
      <c r="AC36" s="6"/>
    </row>
    <row r="37" spans="1:29" s="31" customFormat="1" x14ac:dyDescent="0.25">
      <c r="A37" s="31" t="s">
        <v>31</v>
      </c>
      <c r="B37" s="32"/>
      <c r="C37" s="31" t="e">
        <f>SUM(C33:C36)</f>
        <v>#REF!</v>
      </c>
      <c r="D37" s="31" t="e">
        <f t="shared" ref="D37:P37" si="12">SUM(D33:D36)</f>
        <v>#REF!</v>
      </c>
      <c r="E37" s="31" t="e">
        <f t="shared" si="12"/>
        <v>#REF!</v>
      </c>
      <c r="F37" s="31">
        <f t="shared" si="12"/>
        <v>-527950</v>
      </c>
      <c r="G37" s="31">
        <f t="shared" si="12"/>
        <v>372800</v>
      </c>
      <c r="H37" s="31">
        <f t="shared" si="12"/>
        <v>452390</v>
      </c>
      <c r="I37" s="31">
        <f t="shared" si="12"/>
        <v>572900</v>
      </c>
      <c r="J37" s="31">
        <f t="shared" si="12"/>
        <v>706750</v>
      </c>
      <c r="K37" s="31">
        <f t="shared" si="12"/>
        <v>706300</v>
      </c>
      <c r="L37" s="31">
        <f t="shared" si="12"/>
        <v>518640</v>
      </c>
      <c r="M37" s="31">
        <f t="shared" si="12"/>
        <v>359910</v>
      </c>
      <c r="N37" s="31">
        <f t="shared" si="12"/>
        <v>604450</v>
      </c>
      <c r="O37" s="31">
        <f t="shared" si="12"/>
        <v>773000</v>
      </c>
      <c r="P37" s="31">
        <f t="shared" si="12"/>
        <v>-144000</v>
      </c>
      <c r="Q37" s="31">
        <f>SUM(Q33:Q36)</f>
        <v>-144000</v>
      </c>
      <c r="R37" s="32">
        <f t="shared" ref="R37:AB37" si="13">SUM(R33:R36)</f>
        <v>-144000</v>
      </c>
      <c r="S37" s="32">
        <f t="shared" si="13"/>
        <v>-144000</v>
      </c>
      <c r="T37" s="32">
        <f t="shared" si="13"/>
        <v>-144000</v>
      </c>
      <c r="U37" s="32">
        <f t="shared" si="13"/>
        <v>-2424550</v>
      </c>
      <c r="V37" s="32">
        <f t="shared" si="13"/>
        <v>-2347000</v>
      </c>
      <c r="W37" s="32">
        <f t="shared" si="13"/>
        <v>-2378500</v>
      </c>
      <c r="X37" s="32">
        <f t="shared" si="13"/>
        <v>-2399000</v>
      </c>
      <c r="Y37" s="32">
        <f t="shared" si="13"/>
        <v>-9409000</v>
      </c>
      <c r="Z37" s="32">
        <f t="shared" si="13"/>
        <v>-3244000</v>
      </c>
      <c r="AA37" s="32">
        <f t="shared" si="13"/>
        <v>-3617000</v>
      </c>
      <c r="AB37" s="32">
        <f t="shared" si="13"/>
        <v>-9724000</v>
      </c>
      <c r="AC37" s="32"/>
    </row>
    <row r="39" spans="1:29" s="33" customFormat="1" ht="16.5" thickBot="1" x14ac:dyDescent="0.3">
      <c r="A39" s="33" t="s">
        <v>32</v>
      </c>
      <c r="B39" s="34"/>
      <c r="C39" s="33" t="e">
        <f>C32+C37+#REF!</f>
        <v>#REF!</v>
      </c>
      <c r="D39" s="33" t="e">
        <f>D32+D37+#REF!</f>
        <v>#REF!</v>
      </c>
      <c r="E39" s="33" t="e">
        <f>E32+E37+#REF!</f>
        <v>#REF!</v>
      </c>
      <c r="F39" s="33">
        <f>F32+F37</f>
        <v>-527950</v>
      </c>
      <c r="G39" s="33">
        <f>G32+G37</f>
        <v>-155150</v>
      </c>
      <c r="H39" s="33">
        <f t="shared" ref="H39:T39" si="14">H32+H37</f>
        <v>297240</v>
      </c>
      <c r="I39" s="33">
        <f t="shared" si="14"/>
        <v>870140</v>
      </c>
      <c r="J39" s="33">
        <f t="shared" si="14"/>
        <v>1576890</v>
      </c>
      <c r="K39" s="33">
        <f t="shared" si="14"/>
        <v>2283190</v>
      </c>
      <c r="L39" s="33">
        <f t="shared" si="14"/>
        <v>2801830</v>
      </c>
      <c r="M39" s="33">
        <f t="shared" si="14"/>
        <v>3161740</v>
      </c>
      <c r="N39" s="33">
        <f t="shared" si="14"/>
        <v>3766190</v>
      </c>
      <c r="O39" s="33">
        <f t="shared" si="14"/>
        <v>4539190</v>
      </c>
      <c r="P39" s="33">
        <f t="shared" si="14"/>
        <v>4395190</v>
      </c>
      <c r="Q39" s="33">
        <f t="shared" si="14"/>
        <v>4251190</v>
      </c>
      <c r="R39" s="34">
        <f t="shared" si="14"/>
        <v>4107190</v>
      </c>
      <c r="S39" s="34">
        <f t="shared" si="14"/>
        <v>3963190</v>
      </c>
      <c r="T39" s="34">
        <f t="shared" si="14"/>
        <v>3819190</v>
      </c>
      <c r="U39" s="34" t="e">
        <f>U32+U37+#REF!</f>
        <v>#REF!</v>
      </c>
      <c r="V39" s="34" t="e">
        <f>V32+V37+#REF!</f>
        <v>#REF!</v>
      </c>
      <c r="W39" s="34" t="e">
        <f>W32+W37+#REF!</f>
        <v>#REF!</v>
      </c>
      <c r="X39" s="34" t="e">
        <f>X32+X37+#REF!</f>
        <v>#REF!</v>
      </c>
      <c r="Y39" s="34" t="e">
        <f>Y32+Y37+#REF!</f>
        <v>#REF!</v>
      </c>
      <c r="Z39" s="34" t="e">
        <f>Z32+Z37+#REF!</f>
        <v>#REF!</v>
      </c>
      <c r="AA39" s="34" t="e">
        <f>AA32+AA37+#REF!</f>
        <v>#REF!</v>
      </c>
      <c r="AB39" s="34" t="e">
        <f>AB32+AB37+#REF!</f>
        <v>#REF!</v>
      </c>
      <c r="AC39" s="34"/>
    </row>
    <row r="42" spans="1:29" x14ac:dyDescent="0.25">
      <c r="A42" s="1" t="s">
        <v>79</v>
      </c>
      <c r="F42" s="1">
        <f>-F18/F16</f>
        <v>163361.22893499944</v>
      </c>
      <c r="G42" s="1">
        <f>-G18/G16</f>
        <v>160199.35920256318</v>
      </c>
      <c r="H42" s="1">
        <f>-H18/H16</f>
        <v>157242.5446693995</v>
      </c>
      <c r="I42" s="1">
        <f>-I18/I16</f>
        <v>172106.06833248344</v>
      </c>
      <c r="J42" s="1">
        <f>-J18/J16</f>
        <v>182636.31551085229</v>
      </c>
      <c r="K42" s="1">
        <f>-K18/K16</f>
        <v>176886.79245283018</v>
      </c>
      <c r="L42" s="1">
        <f>-L18/L16</f>
        <v>153925.08978963571</v>
      </c>
      <c r="M42" s="1">
        <f>-M18/M16</f>
        <v>169154.76318333155</v>
      </c>
      <c r="N42" s="1">
        <f>-N18/N16</f>
        <v>145217.5035497612</v>
      </c>
      <c r="O42" s="1">
        <f>-O18/O16</f>
        <v>178748.75868917577</v>
      </c>
      <c r="P42" s="1" t="e">
        <f>-P18/P16</f>
        <v>#DIV/0!</v>
      </c>
      <c r="Q42" s="1" t="e">
        <f>-Q18/Q16</f>
        <v>#DIV/0!</v>
      </c>
      <c r="R42" s="1" t="e">
        <f>-R18/R16</f>
        <v>#DIV/0!</v>
      </c>
      <c r="S42" s="1" t="e">
        <f>-S18/S16</f>
        <v>#DIV/0!</v>
      </c>
      <c r="T42" s="1" t="e">
        <f>-T18/T16</f>
        <v>#DIV/0!</v>
      </c>
    </row>
    <row r="43" spans="1:29" x14ac:dyDescent="0.25">
      <c r="A43" s="1" t="s">
        <v>33</v>
      </c>
      <c r="F43" s="1">
        <f>F4</f>
        <v>650000</v>
      </c>
      <c r="G43" s="1">
        <f>G4</f>
        <v>400000</v>
      </c>
      <c r="H43" s="1">
        <f>H4</f>
        <v>420000</v>
      </c>
      <c r="I43" s="1">
        <f>I4</f>
        <v>700000</v>
      </c>
      <c r="J43" s="1">
        <f>J4</f>
        <v>1000000</v>
      </c>
      <c r="K43" s="1">
        <f>K4</f>
        <v>900000</v>
      </c>
      <c r="L43" s="1">
        <f>L4</f>
        <v>420000</v>
      </c>
      <c r="M43" s="1">
        <f>M4</f>
        <v>480000</v>
      </c>
      <c r="N43" s="1">
        <f>N4</f>
        <v>350000</v>
      </c>
      <c r="O43" s="1">
        <f>O4</f>
        <v>1000000</v>
      </c>
      <c r="P43" s="1">
        <f>P4</f>
        <v>0</v>
      </c>
      <c r="Q43" s="1">
        <f>Q4</f>
        <v>0</v>
      </c>
      <c r="R43" s="1">
        <f>R4</f>
        <v>0</v>
      </c>
      <c r="S43" s="1">
        <f>S4</f>
        <v>0</v>
      </c>
      <c r="T43" s="1">
        <f>T4</f>
        <v>0</v>
      </c>
    </row>
    <row r="46" spans="1:29" s="37" customFormat="1" ht="19.5" x14ac:dyDescent="0.35">
      <c r="A46" s="35" t="s">
        <v>34</v>
      </c>
      <c r="B46" s="36"/>
    </row>
    <row r="48" spans="1:29" s="25" customFormat="1" x14ac:dyDescent="0.25">
      <c r="A48" s="25" t="s">
        <v>28</v>
      </c>
      <c r="B48" s="26"/>
      <c r="F48" s="25">
        <f>F13</f>
        <v>950000</v>
      </c>
      <c r="G48" s="25">
        <f>G13</f>
        <v>600000</v>
      </c>
      <c r="H48" s="25">
        <f>H13</f>
        <v>670000</v>
      </c>
      <c r="I48" s="25">
        <f>I13</f>
        <v>900000</v>
      </c>
      <c r="J48" s="25">
        <f>J13</f>
        <v>1150000</v>
      </c>
      <c r="K48" s="25">
        <f>K13</f>
        <v>1100000</v>
      </c>
      <c r="L48" s="25">
        <f>L13</f>
        <v>720000</v>
      </c>
      <c r="M48" s="25">
        <f>M13</f>
        <v>630000</v>
      </c>
      <c r="N48" s="25">
        <f>N13</f>
        <v>750000</v>
      </c>
      <c r="O48" s="25">
        <f>O13</f>
        <v>1200000</v>
      </c>
      <c r="P48" s="25">
        <f>P13</f>
        <v>0</v>
      </c>
      <c r="Q48" s="25">
        <f>Q13</f>
        <v>0</v>
      </c>
      <c r="R48" s="25">
        <f>R13</f>
        <v>0</v>
      </c>
      <c r="S48" s="25">
        <f>S13</f>
        <v>0</v>
      </c>
      <c r="T48" s="25">
        <f>T13</f>
        <v>0</v>
      </c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22" customFormat="1" x14ac:dyDescent="0.25">
      <c r="A49" s="22" t="s">
        <v>35</v>
      </c>
      <c r="B49" s="23"/>
      <c r="F49" s="38">
        <v>0.2</v>
      </c>
      <c r="G49" s="38">
        <v>0.2</v>
      </c>
      <c r="H49" s="38">
        <v>0.2</v>
      </c>
      <c r="I49" s="38">
        <v>0.2</v>
      </c>
      <c r="J49" s="38">
        <v>0.2</v>
      </c>
      <c r="K49" s="38">
        <v>0.2</v>
      </c>
      <c r="L49" s="38">
        <v>0.2</v>
      </c>
      <c r="M49" s="38">
        <v>0.2</v>
      </c>
      <c r="N49" s="38">
        <v>0.2</v>
      </c>
      <c r="O49" s="38">
        <v>0.2</v>
      </c>
      <c r="P49" s="38">
        <v>0.2</v>
      </c>
      <c r="Q49" s="38">
        <v>0.2</v>
      </c>
      <c r="R49" s="38">
        <v>0.2</v>
      </c>
      <c r="S49" s="38">
        <v>0.2</v>
      </c>
      <c r="T49" s="38">
        <v>0.2</v>
      </c>
      <c r="U49" s="23"/>
      <c r="V49" s="23"/>
      <c r="W49" s="23"/>
      <c r="X49" s="23"/>
      <c r="Y49" s="23"/>
      <c r="Z49" s="23"/>
      <c r="AA49" s="23"/>
      <c r="AB49" s="23"/>
      <c r="AC49" s="23"/>
    </row>
    <row r="50" spans="1:29" x14ac:dyDescent="0.25">
      <c r="A50" s="1" t="s">
        <v>36</v>
      </c>
      <c r="F50" s="1">
        <f>F48*F49</f>
        <v>190000</v>
      </c>
      <c r="G50" s="1">
        <f t="shared" ref="G50:T50" si="15">G48*G49</f>
        <v>120000</v>
      </c>
      <c r="H50" s="1">
        <f t="shared" si="15"/>
        <v>134000</v>
      </c>
      <c r="I50" s="1">
        <f t="shared" si="15"/>
        <v>180000</v>
      </c>
      <c r="J50" s="1">
        <f t="shared" si="15"/>
        <v>230000</v>
      </c>
      <c r="K50" s="1">
        <f t="shared" si="15"/>
        <v>220000</v>
      </c>
      <c r="L50" s="1">
        <f t="shared" si="15"/>
        <v>144000</v>
      </c>
      <c r="M50" s="1">
        <f t="shared" si="15"/>
        <v>126000</v>
      </c>
      <c r="N50" s="1">
        <f t="shared" si="15"/>
        <v>150000</v>
      </c>
      <c r="O50" s="1">
        <f t="shared" si="15"/>
        <v>240000</v>
      </c>
      <c r="P50" s="1">
        <f t="shared" si="15"/>
        <v>0</v>
      </c>
      <c r="Q50" s="1">
        <f t="shared" si="15"/>
        <v>0</v>
      </c>
      <c r="R50" s="1">
        <f t="shared" si="15"/>
        <v>0</v>
      </c>
      <c r="S50" s="1">
        <f t="shared" si="15"/>
        <v>0</v>
      </c>
      <c r="T50" s="1">
        <f t="shared" si="15"/>
        <v>0</v>
      </c>
    </row>
    <row r="51" spans="1:29" x14ac:dyDescent="0.25">
      <c r="A51" s="1" t="s">
        <v>37</v>
      </c>
      <c r="F51" s="1">
        <v>2890</v>
      </c>
      <c r="G51" s="1">
        <v>3000</v>
      </c>
      <c r="H51" s="1">
        <v>3340</v>
      </c>
      <c r="I51" s="1">
        <v>3378</v>
      </c>
      <c r="J51" s="1">
        <v>3090</v>
      </c>
      <c r="K51" s="1">
        <v>3360</v>
      </c>
      <c r="L51" s="1">
        <v>4700</v>
      </c>
      <c r="M51" s="1">
        <v>3450</v>
      </c>
      <c r="N51" s="1">
        <v>2914</v>
      </c>
      <c r="O51" s="1">
        <v>3060</v>
      </c>
      <c r="P51" s="1">
        <v>2177</v>
      </c>
      <c r="Q51" s="1">
        <v>2790</v>
      </c>
      <c r="R51" s="1">
        <v>2490</v>
      </c>
      <c r="S51" s="1">
        <v>2430</v>
      </c>
      <c r="T51" s="1">
        <v>3480</v>
      </c>
    </row>
    <row r="52" spans="1:29" x14ac:dyDescent="0.25">
      <c r="A52" s="1" t="s">
        <v>70</v>
      </c>
      <c r="F52" s="1">
        <f>F50/F51</f>
        <v>65.743944636678194</v>
      </c>
      <c r="G52" s="1">
        <f t="shared" ref="G52:T52" si="16">G50/G51</f>
        <v>40</v>
      </c>
      <c r="H52" s="1">
        <f t="shared" si="16"/>
        <v>40.119760479041915</v>
      </c>
      <c r="I52" s="1">
        <f t="shared" si="16"/>
        <v>53.285968028419184</v>
      </c>
      <c r="J52" s="1">
        <f t="shared" si="16"/>
        <v>74.433656957928804</v>
      </c>
      <c r="K52" s="1">
        <f t="shared" si="16"/>
        <v>65.476190476190482</v>
      </c>
      <c r="L52" s="1">
        <f t="shared" si="16"/>
        <v>30.638297872340427</v>
      </c>
      <c r="M52" s="1">
        <f t="shared" si="16"/>
        <v>36.521739130434781</v>
      </c>
      <c r="N52" s="1">
        <f t="shared" si="16"/>
        <v>51.475634866163347</v>
      </c>
      <c r="O52" s="1">
        <f t="shared" si="16"/>
        <v>78.431372549019613</v>
      </c>
      <c r="P52" s="1">
        <f t="shared" si="16"/>
        <v>0</v>
      </c>
      <c r="Q52" s="1">
        <f t="shared" si="16"/>
        <v>0</v>
      </c>
      <c r="R52" s="1">
        <f t="shared" si="16"/>
        <v>0</v>
      </c>
      <c r="S52" s="1">
        <f t="shared" si="16"/>
        <v>0</v>
      </c>
      <c r="T52" s="1">
        <f t="shared" si="16"/>
        <v>0</v>
      </c>
    </row>
    <row r="53" spans="1:29" s="22" customFormat="1" x14ac:dyDescent="0.25">
      <c r="A53" s="22" t="s">
        <v>39</v>
      </c>
      <c r="B53" s="23"/>
      <c r="F53" s="38">
        <v>0.15</v>
      </c>
      <c r="G53" s="38">
        <v>0.15</v>
      </c>
      <c r="H53" s="38">
        <v>0.2</v>
      </c>
      <c r="I53" s="38">
        <v>0.2</v>
      </c>
      <c r="J53" s="38">
        <v>0.2</v>
      </c>
      <c r="K53" s="38">
        <v>0.2</v>
      </c>
      <c r="L53" s="38">
        <v>0.2</v>
      </c>
      <c r="M53" s="38">
        <v>0.2</v>
      </c>
      <c r="N53" s="38">
        <v>0.2</v>
      </c>
      <c r="O53" s="38">
        <v>0.2</v>
      </c>
      <c r="P53" s="38">
        <v>0.2</v>
      </c>
      <c r="Q53" s="38">
        <v>0.2</v>
      </c>
      <c r="R53" s="38">
        <v>0.2</v>
      </c>
      <c r="S53" s="38">
        <v>0.2</v>
      </c>
      <c r="T53" s="38">
        <v>0.2</v>
      </c>
      <c r="U53" s="23"/>
      <c r="V53" s="23"/>
      <c r="W53" s="23"/>
      <c r="X53" s="23"/>
      <c r="Y53" s="23"/>
      <c r="Z53" s="23"/>
      <c r="AA53" s="23"/>
      <c r="AB53" s="23"/>
      <c r="AC53" s="23"/>
    </row>
    <row r="54" spans="1:29" x14ac:dyDescent="0.25">
      <c r="A54" s="1" t="s">
        <v>40</v>
      </c>
      <c r="F54" s="1">
        <f>F52/F53</f>
        <v>438.29296424452133</v>
      </c>
      <c r="G54" s="1">
        <f t="shared" ref="G54:T54" si="17">G52/G53</f>
        <v>266.66666666666669</v>
      </c>
      <c r="H54" s="1">
        <f t="shared" si="17"/>
        <v>200.59880239520956</v>
      </c>
      <c r="I54" s="1">
        <f t="shared" si="17"/>
        <v>266.42984014209588</v>
      </c>
      <c r="J54" s="1">
        <f t="shared" si="17"/>
        <v>372.16828478964402</v>
      </c>
      <c r="K54" s="1">
        <f t="shared" si="17"/>
        <v>327.38095238095241</v>
      </c>
      <c r="L54" s="1">
        <f t="shared" si="17"/>
        <v>153.19148936170214</v>
      </c>
      <c r="M54" s="1">
        <f t="shared" si="17"/>
        <v>182.60869565217391</v>
      </c>
      <c r="N54" s="1">
        <f t="shared" si="17"/>
        <v>257.37817433081671</v>
      </c>
      <c r="O54" s="1">
        <f t="shared" si="17"/>
        <v>392.15686274509807</v>
      </c>
      <c r="P54" s="1">
        <f t="shared" si="17"/>
        <v>0</v>
      </c>
      <c r="Q54" s="1">
        <f t="shared" si="17"/>
        <v>0</v>
      </c>
      <c r="R54" s="1">
        <f t="shared" si="17"/>
        <v>0</v>
      </c>
      <c r="S54" s="1">
        <f t="shared" si="17"/>
        <v>0</v>
      </c>
      <c r="T54" s="1">
        <f t="shared" si="17"/>
        <v>0</v>
      </c>
    </row>
    <row r="55" spans="1:29" s="39" customFormat="1" x14ac:dyDescent="0.25">
      <c r="A55" s="39" t="s">
        <v>41</v>
      </c>
      <c r="B55" s="40"/>
      <c r="G55" s="39">
        <f>F54+F60</f>
        <v>701.2687427912341</v>
      </c>
      <c r="H55" s="39">
        <f t="shared" ref="H55:T55" si="18">G54+G60</f>
        <v>429.37853107344631</v>
      </c>
      <c r="I55" s="39">
        <f t="shared" si="18"/>
        <v>361.07784431137725</v>
      </c>
      <c r="J55" s="39">
        <f t="shared" si="18"/>
        <v>479.57371225577265</v>
      </c>
      <c r="K55" s="39">
        <f t="shared" si="18"/>
        <v>669.90291262135929</v>
      </c>
      <c r="L55" s="39">
        <f t="shared" si="18"/>
        <v>589.28571428571433</v>
      </c>
      <c r="M55" s="39">
        <f t="shared" si="18"/>
        <v>275.74468085106383</v>
      </c>
      <c r="N55" s="39">
        <f t="shared" si="18"/>
        <v>328.695652173913</v>
      </c>
      <c r="O55" s="39">
        <f t="shared" si="18"/>
        <v>463.28071379547009</v>
      </c>
      <c r="P55" s="39">
        <f t="shared" si="18"/>
        <v>705.88235294117658</v>
      </c>
      <c r="Q55" s="39">
        <f t="shared" si="18"/>
        <v>0</v>
      </c>
      <c r="R55" s="39">
        <f t="shared" si="18"/>
        <v>0</v>
      </c>
      <c r="S55" s="39">
        <f t="shared" si="18"/>
        <v>0</v>
      </c>
      <c r="T55" s="39">
        <f t="shared" si="18"/>
        <v>0</v>
      </c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R56" s="1"/>
      <c r="S56" s="1"/>
      <c r="T56" s="1"/>
    </row>
    <row r="57" spans="1:29" s="22" customFormat="1" x14ac:dyDescent="0.25">
      <c r="A57" s="22" t="s">
        <v>42</v>
      </c>
      <c r="B57" s="23"/>
      <c r="F57" s="38">
        <f>1-F49</f>
        <v>0.8</v>
      </c>
      <c r="G57" s="38">
        <f t="shared" ref="G57:T57" si="19">1-G49</f>
        <v>0.8</v>
      </c>
      <c r="H57" s="38">
        <f t="shared" si="19"/>
        <v>0.8</v>
      </c>
      <c r="I57" s="38">
        <f t="shared" si="19"/>
        <v>0.8</v>
      </c>
      <c r="J57" s="38">
        <f t="shared" si="19"/>
        <v>0.8</v>
      </c>
      <c r="K57" s="38">
        <f t="shared" si="19"/>
        <v>0.8</v>
      </c>
      <c r="L57" s="38">
        <f t="shared" si="19"/>
        <v>0.8</v>
      </c>
      <c r="M57" s="38">
        <f t="shared" si="19"/>
        <v>0.8</v>
      </c>
      <c r="N57" s="38">
        <f t="shared" si="19"/>
        <v>0.8</v>
      </c>
      <c r="O57" s="38">
        <f t="shared" si="19"/>
        <v>0.8</v>
      </c>
      <c r="P57" s="38">
        <f t="shared" si="19"/>
        <v>0.8</v>
      </c>
      <c r="Q57" s="38">
        <f t="shared" si="19"/>
        <v>0.8</v>
      </c>
      <c r="R57" s="38">
        <f t="shared" si="19"/>
        <v>0.8</v>
      </c>
      <c r="S57" s="38">
        <f t="shared" si="19"/>
        <v>0.8</v>
      </c>
      <c r="T57" s="38">
        <f t="shared" si="19"/>
        <v>0.8</v>
      </c>
      <c r="U57" s="23"/>
      <c r="V57" s="23"/>
      <c r="W57" s="23"/>
      <c r="X57" s="23"/>
      <c r="Y57" s="23"/>
      <c r="Z57" s="23"/>
      <c r="AA57" s="23"/>
      <c r="AB57" s="23"/>
      <c r="AC57" s="23"/>
    </row>
    <row r="58" spans="1:29" x14ac:dyDescent="0.25">
      <c r="A58" s="1" t="s">
        <v>43</v>
      </c>
      <c r="F58" s="1">
        <f t="shared" ref="F58:T58" si="20">F48-F50</f>
        <v>760000</v>
      </c>
      <c r="G58" s="1">
        <f t="shared" si="20"/>
        <v>480000</v>
      </c>
      <c r="H58" s="1">
        <f t="shared" si="20"/>
        <v>536000</v>
      </c>
      <c r="I58" s="1">
        <f t="shared" si="20"/>
        <v>720000</v>
      </c>
      <c r="J58" s="1">
        <f t="shared" si="20"/>
        <v>920000</v>
      </c>
      <c r="K58" s="1">
        <f t="shared" si="20"/>
        <v>880000</v>
      </c>
      <c r="L58" s="1">
        <f t="shared" si="20"/>
        <v>576000</v>
      </c>
      <c r="M58" s="1">
        <f t="shared" si="20"/>
        <v>504000</v>
      </c>
      <c r="N58" s="1">
        <f t="shared" si="20"/>
        <v>600000</v>
      </c>
      <c r="O58" s="1">
        <f t="shared" si="20"/>
        <v>960000</v>
      </c>
      <c r="P58" s="1">
        <f t="shared" si="20"/>
        <v>0</v>
      </c>
      <c r="Q58" s="1">
        <f t="shared" si="20"/>
        <v>0</v>
      </c>
      <c r="R58" s="1">
        <f t="shared" si="20"/>
        <v>0</v>
      </c>
      <c r="S58" s="1">
        <f t="shared" si="20"/>
        <v>0</v>
      </c>
      <c r="T58" s="1">
        <f t="shared" si="20"/>
        <v>0</v>
      </c>
    </row>
    <row r="59" spans="1:29" x14ac:dyDescent="0.25">
      <c r="A59" s="1" t="s">
        <v>37</v>
      </c>
      <c r="F59" s="1">
        <v>2890</v>
      </c>
      <c r="G59" s="1">
        <v>2950</v>
      </c>
      <c r="H59" s="1">
        <v>3340</v>
      </c>
      <c r="I59" s="1">
        <v>3378</v>
      </c>
      <c r="J59" s="1">
        <v>3090</v>
      </c>
      <c r="K59" s="1">
        <v>3360</v>
      </c>
      <c r="L59" s="1">
        <v>4700</v>
      </c>
      <c r="M59" s="1">
        <v>3450</v>
      </c>
      <c r="N59" s="1">
        <v>2914</v>
      </c>
      <c r="O59" s="1">
        <v>3060</v>
      </c>
      <c r="P59" s="1">
        <v>2177</v>
      </c>
      <c r="Q59" s="1">
        <v>2790</v>
      </c>
      <c r="R59" s="1">
        <v>2490</v>
      </c>
      <c r="S59" s="1">
        <v>2430</v>
      </c>
      <c r="T59" s="1">
        <v>3480</v>
      </c>
    </row>
    <row r="60" spans="1:29" x14ac:dyDescent="0.25">
      <c r="A60" s="1" t="s">
        <v>38</v>
      </c>
      <c r="F60" s="1">
        <f>F58/F59</f>
        <v>262.97577854671277</v>
      </c>
      <c r="G60" s="1">
        <f t="shared" ref="G60:T60" si="21">G58/G59</f>
        <v>162.71186440677965</v>
      </c>
      <c r="H60" s="1">
        <f t="shared" si="21"/>
        <v>160.47904191616766</v>
      </c>
      <c r="I60" s="1">
        <f t="shared" si="21"/>
        <v>213.14387211367674</v>
      </c>
      <c r="J60" s="1">
        <f t="shared" si="21"/>
        <v>297.73462783171522</v>
      </c>
      <c r="K60" s="1">
        <f t="shared" si="21"/>
        <v>261.90476190476193</v>
      </c>
      <c r="L60" s="1">
        <f t="shared" si="21"/>
        <v>122.55319148936171</v>
      </c>
      <c r="M60" s="1">
        <f t="shared" si="21"/>
        <v>146.08695652173913</v>
      </c>
      <c r="N60" s="1">
        <f t="shared" si="21"/>
        <v>205.90253946465339</v>
      </c>
      <c r="O60" s="1">
        <f t="shared" si="21"/>
        <v>313.72549019607845</v>
      </c>
      <c r="P60" s="1">
        <f t="shared" si="21"/>
        <v>0</v>
      </c>
      <c r="Q60" s="1">
        <f t="shared" si="21"/>
        <v>0</v>
      </c>
      <c r="R60" s="1">
        <f t="shared" si="21"/>
        <v>0</v>
      </c>
      <c r="S60" s="1">
        <f t="shared" si="21"/>
        <v>0</v>
      </c>
      <c r="T60" s="1">
        <f t="shared" si="21"/>
        <v>0</v>
      </c>
    </row>
    <row r="61" spans="1:29" s="22" customFormat="1" x14ac:dyDescent="0.25">
      <c r="A61" s="22" t="s">
        <v>39</v>
      </c>
      <c r="B61" s="23"/>
      <c r="F61" s="38">
        <v>0.1</v>
      </c>
      <c r="G61" s="38">
        <v>0.1</v>
      </c>
      <c r="H61" s="38">
        <v>0.1</v>
      </c>
      <c r="I61" s="38">
        <v>0.1</v>
      </c>
      <c r="J61" s="38">
        <v>0.1</v>
      </c>
      <c r="K61" s="38">
        <v>0.1</v>
      </c>
      <c r="L61" s="38">
        <v>0.1</v>
      </c>
      <c r="M61" s="38">
        <v>0.1</v>
      </c>
      <c r="N61" s="38">
        <v>0.1</v>
      </c>
      <c r="O61" s="38">
        <v>0.1</v>
      </c>
      <c r="P61" s="38">
        <v>0.1</v>
      </c>
      <c r="Q61" s="38">
        <v>0.1</v>
      </c>
      <c r="R61" s="38">
        <v>0.1</v>
      </c>
      <c r="S61" s="38">
        <v>0.1</v>
      </c>
      <c r="T61" s="38">
        <v>0.1</v>
      </c>
      <c r="U61" s="23"/>
      <c r="V61" s="23"/>
      <c r="W61" s="23"/>
      <c r="X61" s="23"/>
      <c r="Y61" s="23"/>
      <c r="Z61" s="23"/>
      <c r="AA61" s="23"/>
      <c r="AB61" s="23"/>
      <c r="AC61" s="23"/>
    </row>
    <row r="62" spans="1:29" x14ac:dyDescent="0.25">
      <c r="A62" s="1" t="s">
        <v>44</v>
      </c>
      <c r="F62" s="1">
        <f>F60/F61</f>
        <v>2629.7577854671276</v>
      </c>
      <c r="G62" s="1">
        <f t="shared" ref="G62:T62" si="22">G60/G61</f>
        <v>1627.1186440677964</v>
      </c>
      <c r="H62" s="1">
        <f t="shared" si="22"/>
        <v>1604.7904191616765</v>
      </c>
      <c r="I62" s="1">
        <f t="shared" si="22"/>
        <v>2131.4387211367671</v>
      </c>
      <c r="J62" s="1">
        <f t="shared" si="22"/>
        <v>2977.3462783171522</v>
      </c>
      <c r="K62" s="1">
        <f t="shared" si="22"/>
        <v>2619.0476190476193</v>
      </c>
      <c r="L62" s="1">
        <f t="shared" si="22"/>
        <v>1225.5319148936171</v>
      </c>
      <c r="M62" s="1">
        <f t="shared" si="22"/>
        <v>1460.8695652173913</v>
      </c>
      <c r="N62" s="1">
        <f t="shared" si="22"/>
        <v>2059.0253946465336</v>
      </c>
      <c r="O62" s="1">
        <f t="shared" si="22"/>
        <v>3137.2549019607845</v>
      </c>
      <c r="P62" s="1">
        <f t="shared" si="22"/>
        <v>0</v>
      </c>
      <c r="Q62" s="1">
        <f t="shared" si="22"/>
        <v>0</v>
      </c>
      <c r="R62" s="1">
        <f t="shared" si="22"/>
        <v>0</v>
      </c>
      <c r="S62" s="1">
        <f t="shared" si="22"/>
        <v>0</v>
      </c>
      <c r="T62" s="1">
        <f t="shared" si="22"/>
        <v>0</v>
      </c>
    </row>
    <row r="70" spans="1:29" x14ac:dyDescent="0.25">
      <c r="F70" s="25" t="s">
        <v>72</v>
      </c>
    </row>
    <row r="71" spans="1:29" s="43" customFormat="1" x14ac:dyDescent="0.25">
      <c r="A71" s="41" t="s">
        <v>81</v>
      </c>
      <c r="B71" s="42">
        <f>AVERAGE(F71:Q71)</f>
        <v>0.15151700351039527</v>
      </c>
      <c r="F71" s="44">
        <v>0.14773956495697682</v>
      </c>
      <c r="G71" s="44">
        <v>0.20007541991345604</v>
      </c>
      <c r="H71" s="44">
        <v>6.6764546761606577E-2</v>
      </c>
      <c r="I71" s="44">
        <v>0.14339457344376519</v>
      </c>
      <c r="J71" s="44">
        <v>0.10983411721264384</v>
      </c>
      <c r="K71" s="44">
        <v>0.14736020658044777</v>
      </c>
      <c r="L71" s="44">
        <v>0.21340544365422745</v>
      </c>
      <c r="M71" s="44">
        <v>0.12055538500296832</v>
      </c>
      <c r="N71" s="44">
        <v>0.12466359630339503</v>
      </c>
      <c r="O71" s="44">
        <v>0.18665214514451306</v>
      </c>
      <c r="P71" s="44">
        <v>0.19775164227976266</v>
      </c>
      <c r="Q71" s="44">
        <v>0.16000740087098017</v>
      </c>
    </row>
    <row r="72" spans="1:29" s="47" customFormat="1" x14ac:dyDescent="0.25">
      <c r="A72" s="45" t="s">
        <v>80</v>
      </c>
      <c r="B72" s="46"/>
      <c r="F72" s="48">
        <v>1.2263621174368321E-2</v>
      </c>
      <c r="G72" s="48">
        <v>1.0494360155946193E-2</v>
      </c>
      <c r="H72" s="48">
        <v>2.9266871092218698E-2</v>
      </c>
      <c r="I72" s="48">
        <v>1.7167335943455184E-2</v>
      </c>
      <c r="J72" s="48">
        <v>1.0153700398778686E-3</v>
      </c>
      <c r="K72" s="48">
        <v>3.3019442751897193E-2</v>
      </c>
      <c r="L72" s="48">
        <v>1.6556294568364615E-2</v>
      </c>
      <c r="M72" s="48">
        <v>4.9176751521388957E-2</v>
      </c>
      <c r="N72" s="48">
        <v>4.6352279487318154E-2</v>
      </c>
      <c r="O72" s="48">
        <v>8.5905174353854436E-3</v>
      </c>
      <c r="P72" s="48">
        <v>4.127543040491783E-2</v>
      </c>
      <c r="Q72" s="48">
        <v>1.2960296455815021E-3</v>
      </c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s="47" customFormat="1" x14ac:dyDescent="0.25">
      <c r="A73" s="45" t="s">
        <v>48</v>
      </c>
      <c r="B73" s="46"/>
      <c r="F73" s="48">
        <v>0.29706842091833557</v>
      </c>
      <c r="G73" s="48">
        <v>5.7419697253256706E-2</v>
      </c>
      <c r="H73" s="48">
        <v>0.23416112906945213</v>
      </c>
      <c r="I73" s="48">
        <v>0.23241171858015899</v>
      </c>
      <c r="J73" s="48">
        <v>0.47631595228916079</v>
      </c>
      <c r="K73" s="48">
        <v>0.16092283830942225</v>
      </c>
      <c r="L73" s="48">
        <v>0.42408401138728874</v>
      </c>
      <c r="M73" s="48">
        <v>0.12782888086669641</v>
      </c>
      <c r="N73" s="48">
        <v>0.20869882645611379</v>
      </c>
      <c r="O73" s="48">
        <v>0.11651502449829337</v>
      </c>
      <c r="P73" s="48">
        <v>0.22803086292673544</v>
      </c>
      <c r="Q73" s="48">
        <v>0.30739233626266765</v>
      </c>
      <c r="R73" s="46"/>
      <c r="S73" s="46" t="s">
        <v>49</v>
      </c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s="47" customFormat="1" x14ac:dyDescent="0.25">
      <c r="A74" s="45" t="s">
        <v>50</v>
      </c>
      <c r="B74" s="46"/>
      <c r="F74" s="48">
        <v>0.23594139017640423</v>
      </c>
      <c r="G74" s="48">
        <v>0.6391007032970365</v>
      </c>
      <c r="H74" s="48">
        <v>0.37223444418385848</v>
      </c>
      <c r="I74" s="48">
        <v>0.24476443881968601</v>
      </c>
      <c r="J74" s="48">
        <v>0.13778345803356037</v>
      </c>
      <c r="K74" s="48">
        <v>0.33195147620894033</v>
      </c>
      <c r="L74" s="48">
        <v>0.26536134322818045</v>
      </c>
      <c r="M74" s="48">
        <v>0.21745309994820405</v>
      </c>
      <c r="N74" s="48">
        <v>0.26018603645016497</v>
      </c>
      <c r="O74" s="48">
        <v>0.20771633632934297</v>
      </c>
      <c r="P74" s="48">
        <v>0.2095721070550525</v>
      </c>
      <c r="Q74" s="48">
        <v>0.22433622657828312</v>
      </c>
      <c r="R74" s="46"/>
      <c r="S74" s="46" t="s">
        <v>51</v>
      </c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s="47" customFormat="1" x14ac:dyDescent="0.25">
      <c r="A75" s="45" t="s">
        <v>52</v>
      </c>
      <c r="B75" s="46"/>
      <c r="F75" s="48">
        <v>0.23285056203978041</v>
      </c>
      <c r="G75" s="48">
        <v>0.23348513230958909</v>
      </c>
      <c r="H75" s="48">
        <v>0.25373363524100134</v>
      </c>
      <c r="I75" s="48">
        <v>0.25045437932765807</v>
      </c>
      <c r="J75" s="48">
        <v>0.22886910025443369</v>
      </c>
      <c r="K75" s="48">
        <v>0.29044812496537969</v>
      </c>
      <c r="L75" s="48">
        <v>0.13872365915366125</v>
      </c>
      <c r="M75" s="48">
        <v>0.26981607007695985</v>
      </c>
      <c r="N75" s="48">
        <v>0.28904872640744145</v>
      </c>
      <c r="O75" s="48">
        <v>0.16821716814307039</v>
      </c>
      <c r="P75" s="48">
        <v>0.34509894079858461</v>
      </c>
      <c r="Q75" s="48">
        <v>0.20479511528420472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s="47" customFormat="1" x14ac:dyDescent="0.25">
      <c r="A76" s="45" t="s">
        <v>53</v>
      </c>
      <c r="B76" s="46"/>
      <c r="F76" s="48">
        <v>0.22187600569111143</v>
      </c>
      <c r="G76" s="48">
        <v>5.9500106984171595E-2</v>
      </c>
      <c r="H76" s="48">
        <v>0.11060392041346925</v>
      </c>
      <c r="I76" s="48">
        <v>0.25520212732904168</v>
      </c>
      <c r="J76" s="48">
        <v>0.15601611938296731</v>
      </c>
      <c r="K76" s="48">
        <v>0.1836581177643605</v>
      </c>
      <c r="L76" s="48">
        <v>0.15527469166250502</v>
      </c>
      <c r="M76" s="48">
        <v>0.33572519758675073</v>
      </c>
      <c r="N76" s="48">
        <v>0.19571413119896167</v>
      </c>
      <c r="O76" s="48">
        <v>0.4989609535939078</v>
      </c>
      <c r="P76" s="48">
        <v>0.17602265881470969</v>
      </c>
      <c r="Q76" s="48">
        <v>0.26218029222926298</v>
      </c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s="43" customFormat="1" x14ac:dyDescent="0.25">
      <c r="A77" s="41" t="s">
        <v>82</v>
      </c>
      <c r="B77" s="42">
        <f>AVERAGE(F77:Q77)</f>
        <v>0.40685291622686082</v>
      </c>
      <c r="F77" s="44">
        <v>0.45224236357915054</v>
      </c>
      <c r="G77" s="44">
        <v>0.33284929479262532</v>
      </c>
      <c r="H77" s="44">
        <v>0.47573993915591445</v>
      </c>
      <c r="I77" s="44">
        <v>0.44556842195217261</v>
      </c>
      <c r="J77" s="44">
        <v>0.39718907716965512</v>
      </c>
      <c r="K77" s="44">
        <v>0.35948902203111244</v>
      </c>
      <c r="L77" s="44">
        <v>0.39252327743270726</v>
      </c>
      <c r="M77" s="44">
        <v>0.43759434428376659</v>
      </c>
      <c r="N77" s="44">
        <v>0.46997472968247073</v>
      </c>
      <c r="O77" s="44">
        <v>0.39294813077541663</v>
      </c>
      <c r="P77" s="44">
        <v>0.31773747772764521</v>
      </c>
      <c r="Q77" s="44">
        <v>0.40837891613969324</v>
      </c>
    </row>
    <row r="78" spans="1:29" s="47" customFormat="1" x14ac:dyDescent="0.25">
      <c r="A78" s="45" t="s">
        <v>48</v>
      </c>
      <c r="B78" s="46"/>
      <c r="F78" s="48">
        <v>0.78594038270396316</v>
      </c>
      <c r="G78" s="48">
        <v>0.69268214215686297</v>
      </c>
      <c r="H78" s="48">
        <v>0.64257245736329871</v>
      </c>
      <c r="I78" s="48">
        <v>0.75458442775541834</v>
      </c>
      <c r="J78" s="48">
        <v>0.89457035636900628</v>
      </c>
      <c r="K78" s="48">
        <v>0.80897548023173482</v>
      </c>
      <c r="L78" s="48">
        <v>0.7475386843453472</v>
      </c>
      <c r="M78" s="48">
        <v>0.87419874927425645</v>
      </c>
      <c r="N78" s="48">
        <v>0.84774858968460454</v>
      </c>
      <c r="O78" s="48">
        <v>0.78939080583816534</v>
      </c>
      <c r="P78" s="48">
        <v>0.61861283684109991</v>
      </c>
      <c r="Q78" s="48">
        <v>0.81419448501762504</v>
      </c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s="47" customFormat="1" x14ac:dyDescent="0.25">
      <c r="A79" s="45" t="s">
        <v>55</v>
      </c>
      <c r="B79" s="46"/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1.8076890187991294E-2</v>
      </c>
      <c r="Q79" s="48">
        <v>0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s="47" customFormat="1" x14ac:dyDescent="0.25">
      <c r="A80" s="45" t="s">
        <v>50</v>
      </c>
      <c r="B80" s="46"/>
      <c r="F80" s="48">
        <v>0.21405961729603679</v>
      </c>
      <c r="G80" s="48">
        <v>0.30731785784313692</v>
      </c>
      <c r="H80" s="48">
        <v>0.3111691983748342</v>
      </c>
      <c r="I80" s="48">
        <v>0.24541557224458166</v>
      </c>
      <c r="J80" s="48">
        <v>0.10542964363099375</v>
      </c>
      <c r="K80" s="48">
        <v>0.16637689721186186</v>
      </c>
      <c r="L80" s="48">
        <v>0.24637439030855743</v>
      </c>
      <c r="M80" s="48">
        <v>0.11038253791656875</v>
      </c>
      <c r="N80" s="48">
        <v>0.13985721064304557</v>
      </c>
      <c r="O80" s="48">
        <v>0.21060919416183477</v>
      </c>
      <c r="P80" s="48">
        <v>0.33809301115866086</v>
      </c>
      <c r="Q80" s="48">
        <v>0.17782233148273538</v>
      </c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s="47" customFormat="1" x14ac:dyDescent="0.25">
      <c r="A81" s="45" t="s">
        <v>56</v>
      </c>
      <c r="B81" s="46"/>
      <c r="F81" s="48">
        <v>0</v>
      </c>
      <c r="G81" s="48">
        <v>0</v>
      </c>
      <c r="H81" s="48">
        <v>4.6258344261867167E-2</v>
      </c>
      <c r="I81" s="48">
        <v>0</v>
      </c>
      <c r="J81" s="48">
        <v>0</v>
      </c>
      <c r="K81" s="48">
        <v>2.4647622556403365E-2</v>
      </c>
      <c r="L81" s="48">
        <v>6.0869253460954006E-3</v>
      </c>
      <c r="M81" s="48">
        <v>1.5418712809174794E-2</v>
      </c>
      <c r="N81" s="48">
        <v>1.2394199672349863E-2</v>
      </c>
      <c r="O81" s="48">
        <v>0</v>
      </c>
      <c r="P81" s="48">
        <v>2.5217261812247857E-2</v>
      </c>
      <c r="Q81" s="48">
        <v>7.9831834996395654E-3</v>
      </c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s="43" customFormat="1" x14ac:dyDescent="0.25">
      <c r="A82" s="41" t="s">
        <v>83</v>
      </c>
      <c r="B82" s="42">
        <f>AVERAGE(F82:Q82)</f>
        <v>1.8090112535178613E-3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2.1708135042214336E-2</v>
      </c>
      <c r="P82" s="44">
        <v>0</v>
      </c>
      <c r="Q82" s="44">
        <v>0</v>
      </c>
    </row>
    <row r="83" spans="1:29" s="47" customFormat="1" x14ac:dyDescent="0.25">
      <c r="A83" s="45" t="s">
        <v>58</v>
      </c>
      <c r="B83" s="46"/>
      <c r="F83" s="48"/>
      <c r="G83" s="48"/>
      <c r="H83" s="48"/>
      <c r="I83" s="48"/>
      <c r="J83" s="48"/>
      <c r="K83" s="48"/>
      <c r="L83" s="48"/>
      <c r="M83" s="48"/>
      <c r="N83" s="48"/>
      <c r="O83" s="48">
        <v>1</v>
      </c>
      <c r="P83" s="48"/>
      <c r="Q83" s="48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s="43" customFormat="1" x14ac:dyDescent="0.25">
      <c r="A84" s="41" t="s">
        <v>59</v>
      </c>
      <c r="B84" s="42">
        <f>AVERAGE(F84:Q84)</f>
        <v>0.24395059045290635</v>
      </c>
      <c r="F84" s="44">
        <v>0.2299892786890918</v>
      </c>
      <c r="G84" s="44">
        <v>0.19955347855803787</v>
      </c>
      <c r="H84" s="44">
        <v>0.25701358781730105</v>
      </c>
      <c r="I84" s="44">
        <v>0.26658862404330264</v>
      </c>
      <c r="J84" s="44">
        <v>0.16630938978571574</v>
      </c>
      <c r="K84" s="44">
        <v>0.3266610828089036</v>
      </c>
      <c r="L84" s="44">
        <v>0.25194022920975612</v>
      </c>
      <c r="M84" s="44">
        <v>0.30374962905677655</v>
      </c>
      <c r="N84" s="44">
        <v>0.24438854961732995</v>
      </c>
      <c r="O84" s="44">
        <v>0.21706454178605886</v>
      </c>
      <c r="P84" s="44">
        <v>0.23515771815618952</v>
      </c>
      <c r="Q84" s="44">
        <v>0.22899097590641226</v>
      </c>
    </row>
    <row r="85" spans="1:29" s="47" customFormat="1" x14ac:dyDescent="0.25">
      <c r="A85" s="45" t="s">
        <v>55</v>
      </c>
      <c r="B85" s="46"/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2.930988889598116E-2</v>
      </c>
      <c r="Q85" s="48">
        <v>0</v>
      </c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s="47" customFormat="1" x14ac:dyDescent="0.25">
      <c r="A86" s="45" t="s">
        <v>50</v>
      </c>
      <c r="B86" s="46"/>
      <c r="F86" s="48">
        <v>0.14319756418774138</v>
      </c>
      <c r="G86" s="48">
        <v>0.2453003805874579</v>
      </c>
      <c r="H86" s="48">
        <v>0.12365348758195668</v>
      </c>
      <c r="I86" s="48">
        <v>0.15804717876345481</v>
      </c>
      <c r="J86" s="48">
        <v>0.11672604474494506</v>
      </c>
      <c r="K86" s="48">
        <v>6.7863713838141507E-2</v>
      </c>
      <c r="L86" s="48">
        <v>0.12109674675625391</v>
      </c>
      <c r="M86" s="48">
        <v>0.23573888374233137</v>
      </c>
      <c r="N86" s="48">
        <v>0.18435720361666025</v>
      </c>
      <c r="O86" s="48">
        <v>0.27212006008758804</v>
      </c>
      <c r="P86" s="48">
        <v>0.33785549638576506</v>
      </c>
      <c r="Q86" s="48">
        <v>0.13183803022145499</v>
      </c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s="47" customFormat="1" x14ac:dyDescent="0.25">
      <c r="A87" s="45" t="s">
        <v>53</v>
      </c>
      <c r="B87" s="46"/>
      <c r="F87" s="48">
        <v>0.50216175949184882</v>
      </c>
      <c r="G87" s="48">
        <v>0.45016632738705009</v>
      </c>
      <c r="H87" s="48">
        <v>0.4295145163716354</v>
      </c>
      <c r="I87" s="48">
        <v>0.43329348088694974</v>
      </c>
      <c r="J87" s="48">
        <v>0.46473923270303175</v>
      </c>
      <c r="K87" s="48">
        <v>0.49298746121532683</v>
      </c>
      <c r="L87" s="48">
        <v>0.39437526102320103</v>
      </c>
      <c r="M87" s="48">
        <v>0.32612702146587047</v>
      </c>
      <c r="N87" s="48">
        <v>0.48229477317803177</v>
      </c>
      <c r="O87" s="48">
        <v>0.40681456807872346</v>
      </c>
      <c r="P87" s="48">
        <v>0.23963471044760759</v>
      </c>
      <c r="Q87" s="48">
        <v>0.51640201799132068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s="47" customFormat="1" x14ac:dyDescent="0.25">
      <c r="A88" s="45" t="s">
        <v>60</v>
      </c>
      <c r="B88" s="46"/>
      <c r="F88" s="48">
        <v>0.21563466434851056</v>
      </c>
      <c r="G88" s="48">
        <v>0.18801400374790722</v>
      </c>
      <c r="H88" s="48">
        <v>0.3810136893328524</v>
      </c>
      <c r="I88" s="48">
        <v>0.17421924356360094</v>
      </c>
      <c r="J88" s="48">
        <v>0.23539430184733251</v>
      </c>
      <c r="K88" s="48">
        <v>0.30641422343320163</v>
      </c>
      <c r="L88" s="48">
        <v>0.40113326829409984</v>
      </c>
      <c r="M88" s="48">
        <v>0.19798683119613808</v>
      </c>
      <c r="N88" s="48">
        <v>0.27649511516928593</v>
      </c>
      <c r="O88" s="48">
        <v>0.23435008893905532</v>
      </c>
      <c r="P88" s="48">
        <v>0.19503899192219465</v>
      </c>
      <c r="Q88" s="48">
        <v>0.3289266292078965</v>
      </c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s="47" customFormat="1" x14ac:dyDescent="0.25">
      <c r="A89" s="45" t="s">
        <v>56</v>
      </c>
      <c r="B89" s="46"/>
      <c r="F89" s="48">
        <v>0.13900601197189913</v>
      </c>
      <c r="G89" s="48">
        <v>0.1165192882775848</v>
      </c>
      <c r="H89" s="48">
        <v>6.5818306713555638E-2</v>
      </c>
      <c r="I89" s="48">
        <v>0.23444009678599453</v>
      </c>
      <c r="J89" s="48">
        <v>0.18314042070469067</v>
      </c>
      <c r="K89" s="48">
        <v>0.13273460151333002</v>
      </c>
      <c r="L89" s="48">
        <v>8.3394723926445175E-2</v>
      </c>
      <c r="M89" s="48">
        <v>0.24014726359566013</v>
      </c>
      <c r="N89" s="48">
        <v>5.6852908036022047E-2</v>
      </c>
      <c r="O89" s="48">
        <v>8.6715282894633247E-2</v>
      </c>
      <c r="P89" s="48">
        <v>0.1981609123484516</v>
      </c>
      <c r="Q89" s="48">
        <v>2.2833322579327769E-2</v>
      </c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s="43" customFormat="1" x14ac:dyDescent="0.25">
      <c r="A90" s="41" t="s">
        <v>61</v>
      </c>
      <c r="B90" s="42">
        <f>AVERAGE(F90:Q90)</f>
        <v>0.1958704785563197</v>
      </c>
      <c r="F90" s="44">
        <v>0.17002879277478092</v>
      </c>
      <c r="G90" s="44">
        <v>0.26752180673588072</v>
      </c>
      <c r="H90" s="44">
        <v>0.20048192626517794</v>
      </c>
      <c r="I90" s="44">
        <v>0.14444838056075948</v>
      </c>
      <c r="J90" s="44">
        <v>0.32666741583198522</v>
      </c>
      <c r="K90" s="44">
        <v>0.16648968857953614</v>
      </c>
      <c r="L90" s="44">
        <v>0.1421310497033092</v>
      </c>
      <c r="M90" s="44">
        <v>0.13810064165648853</v>
      </c>
      <c r="N90" s="44">
        <v>0.16097312439680433</v>
      </c>
      <c r="O90" s="44">
        <v>0.18162704725179718</v>
      </c>
      <c r="P90" s="44">
        <v>0.24935316183640258</v>
      </c>
      <c r="Q90" s="44">
        <v>0.2026227070829143</v>
      </c>
    </row>
    <row r="91" spans="1:29" s="47" customFormat="1" x14ac:dyDescent="0.25">
      <c r="A91" s="45" t="s">
        <v>47</v>
      </c>
      <c r="B91" s="46"/>
      <c r="F91" s="48">
        <v>7.2955149907526773E-2</v>
      </c>
      <c r="G91" s="48">
        <v>2.7229333139308941E-2</v>
      </c>
      <c r="H91" s="48">
        <v>5.3484126956297229E-2</v>
      </c>
      <c r="I91" s="48">
        <v>7.0405677242267525E-2</v>
      </c>
      <c r="J91" s="48">
        <v>4.1305729201572612E-2</v>
      </c>
      <c r="K91" s="48">
        <v>0.15775144215636572</v>
      </c>
      <c r="L91" s="48">
        <v>9.9080872623473523E-2</v>
      </c>
      <c r="M91" s="48">
        <v>9.3809521497609738E-2</v>
      </c>
      <c r="N91" s="48">
        <v>0.14405639977735607</v>
      </c>
      <c r="O91" s="48">
        <v>0.12837228191702843</v>
      </c>
      <c r="P91" s="48">
        <v>8.5599072480682284E-2</v>
      </c>
      <c r="Q91" s="48">
        <v>0.18504992933368697</v>
      </c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s="47" customFormat="1" x14ac:dyDescent="0.25">
      <c r="A92" s="45" t="s">
        <v>52</v>
      </c>
      <c r="B92" s="46"/>
      <c r="F92" s="48">
        <v>0.57538082725266904</v>
      </c>
      <c r="G92" s="48">
        <v>0.31075110433007619</v>
      </c>
      <c r="H92" s="48">
        <v>0.46374921786007389</v>
      </c>
      <c r="I92" s="48">
        <v>0.55959445467693869</v>
      </c>
      <c r="J92" s="48">
        <v>0.22894326638335419</v>
      </c>
      <c r="K92" s="48">
        <v>0.48984527767944958</v>
      </c>
      <c r="L92" s="48">
        <v>0.48714646702609876</v>
      </c>
      <c r="M92" s="48">
        <v>0.3781576528161133</v>
      </c>
      <c r="N92" s="48">
        <v>0.62190362231950913</v>
      </c>
      <c r="O92" s="48">
        <v>0.64547709472344383</v>
      </c>
      <c r="P92" s="48">
        <v>0.41282563231882702</v>
      </c>
      <c r="Q92" s="48">
        <v>0.43345735652270362</v>
      </c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s="47" customFormat="1" x14ac:dyDescent="0.25">
      <c r="A93" s="45" t="s">
        <v>62</v>
      </c>
      <c r="B93" s="46"/>
      <c r="F93" s="48">
        <v>0.35166402283980414</v>
      </c>
      <c r="G93" s="48">
        <v>0.66201956253061489</v>
      </c>
      <c r="H93" s="48">
        <v>0.48276665518362888</v>
      </c>
      <c r="I93" s="48">
        <v>0.36999986808079388</v>
      </c>
      <c r="J93" s="48">
        <v>0.72975100441507312</v>
      </c>
      <c r="K93" s="48">
        <v>0.35240328016418465</v>
      </c>
      <c r="L93" s="48">
        <v>0.41377266035042765</v>
      </c>
      <c r="M93" s="48">
        <v>0.52803282568627707</v>
      </c>
      <c r="N93" s="48">
        <v>0.23403997790313483</v>
      </c>
      <c r="O93" s="48">
        <v>0.22615062335952782</v>
      </c>
      <c r="P93" s="48">
        <v>0.50157529520049071</v>
      </c>
      <c r="Q93" s="48">
        <v>0.38149271414360936</v>
      </c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s="47" customFormat="1" x14ac:dyDescent="0.25">
      <c r="B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s="47" customFormat="1" x14ac:dyDescent="0.25">
      <c r="B95" s="46"/>
      <c r="F95" s="49" t="s">
        <v>63</v>
      </c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s="47" customFormat="1" outlineLevel="1" x14ac:dyDescent="0.25">
      <c r="A96" s="50" t="s">
        <v>46</v>
      </c>
      <c r="B96" s="46"/>
      <c r="F96" s="51">
        <v>360</v>
      </c>
      <c r="G96" s="51">
        <v>996</v>
      </c>
      <c r="H96" s="51">
        <v>471</v>
      </c>
      <c r="I96" s="51">
        <v>618</v>
      </c>
      <c r="J96" s="51">
        <v>514</v>
      </c>
      <c r="K96" s="51">
        <v>769</v>
      </c>
      <c r="L96" s="51">
        <v>1087</v>
      </c>
      <c r="M96" s="51">
        <v>950</v>
      </c>
      <c r="N96" s="51">
        <v>622</v>
      </c>
      <c r="O96" s="51">
        <v>664</v>
      </c>
      <c r="P96" s="51">
        <v>1278</v>
      </c>
      <c r="Q96" s="51">
        <v>602</v>
      </c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s="47" customFormat="1" outlineLevel="1" x14ac:dyDescent="0.25">
      <c r="A97" s="52" t="s">
        <v>47</v>
      </c>
      <c r="B97" s="46"/>
      <c r="F97" s="53">
        <v>13</v>
      </c>
      <c r="G97" s="53">
        <v>19</v>
      </c>
      <c r="H97" s="53">
        <v>39</v>
      </c>
      <c r="I97" s="53">
        <v>28</v>
      </c>
      <c r="J97" s="53">
        <v>2</v>
      </c>
      <c r="K97" s="53">
        <v>65</v>
      </c>
      <c r="L97" s="53">
        <v>40</v>
      </c>
      <c r="M97" s="53">
        <v>109</v>
      </c>
      <c r="N97" s="53">
        <v>76</v>
      </c>
      <c r="O97" s="53">
        <v>20</v>
      </c>
      <c r="P97" s="53">
        <v>146</v>
      </c>
      <c r="Q97" s="53">
        <v>2</v>
      </c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s="47" customFormat="1" outlineLevel="1" x14ac:dyDescent="0.25">
      <c r="A98" s="52" t="s">
        <v>48</v>
      </c>
      <c r="B98" s="46"/>
      <c r="F98" s="53">
        <v>63</v>
      </c>
      <c r="G98" s="53">
        <v>26</v>
      </c>
      <c r="H98" s="53">
        <v>59</v>
      </c>
      <c r="I98" s="53">
        <v>84</v>
      </c>
      <c r="J98" s="53">
        <v>178</v>
      </c>
      <c r="K98" s="53">
        <v>61</v>
      </c>
      <c r="L98" s="53">
        <v>383</v>
      </c>
      <c r="M98" s="53">
        <v>65</v>
      </c>
      <c r="N98" s="53">
        <v>76</v>
      </c>
      <c r="O98" s="53">
        <v>65</v>
      </c>
      <c r="P98" s="53">
        <v>167</v>
      </c>
      <c r="Q98" s="53">
        <v>127</v>
      </c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s="47" customFormat="1" outlineLevel="1" x14ac:dyDescent="0.25">
      <c r="A99" s="52" t="s">
        <v>50</v>
      </c>
      <c r="B99" s="46"/>
      <c r="F99" s="53">
        <v>123</v>
      </c>
      <c r="G99" s="53">
        <v>748</v>
      </c>
      <c r="H99" s="53">
        <v>232</v>
      </c>
      <c r="I99" s="53">
        <v>199</v>
      </c>
      <c r="J99" s="53">
        <v>116</v>
      </c>
      <c r="K99" s="53">
        <v>314</v>
      </c>
      <c r="L99" s="53">
        <v>358</v>
      </c>
      <c r="M99" s="53">
        <v>239</v>
      </c>
      <c r="N99" s="53">
        <v>206</v>
      </c>
      <c r="O99" s="53">
        <v>246</v>
      </c>
      <c r="P99" s="53">
        <v>368</v>
      </c>
      <c r="Q99" s="53">
        <v>186</v>
      </c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s="47" customFormat="1" outlineLevel="1" x14ac:dyDescent="0.25">
      <c r="A100" s="52" t="s">
        <v>52</v>
      </c>
      <c r="B100" s="46"/>
      <c r="F100" s="53">
        <v>67</v>
      </c>
      <c r="G100" s="53">
        <v>154</v>
      </c>
      <c r="H100" s="53">
        <v>95</v>
      </c>
      <c r="I100" s="53">
        <v>145</v>
      </c>
      <c r="J100" s="53">
        <v>123</v>
      </c>
      <c r="K100" s="53">
        <v>200</v>
      </c>
      <c r="L100" s="53">
        <v>104</v>
      </c>
      <c r="M100" s="53">
        <v>239</v>
      </c>
      <c r="N100" s="53">
        <v>136</v>
      </c>
      <c r="O100" s="53">
        <v>119</v>
      </c>
      <c r="P100" s="53">
        <v>369</v>
      </c>
      <c r="Q100" s="53">
        <v>104</v>
      </c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s="47" customFormat="1" outlineLevel="1" x14ac:dyDescent="0.25">
      <c r="A101" s="52" t="s">
        <v>53</v>
      </c>
      <c r="B101" s="46"/>
      <c r="F101" s="53">
        <v>94</v>
      </c>
      <c r="G101" s="53">
        <v>49</v>
      </c>
      <c r="H101" s="53">
        <v>46</v>
      </c>
      <c r="I101" s="53">
        <v>162</v>
      </c>
      <c r="J101" s="53">
        <v>95</v>
      </c>
      <c r="K101" s="53">
        <v>129</v>
      </c>
      <c r="L101" s="53">
        <v>202</v>
      </c>
      <c r="M101" s="53">
        <v>298</v>
      </c>
      <c r="N101" s="53">
        <v>128</v>
      </c>
      <c r="O101" s="53">
        <v>214</v>
      </c>
      <c r="P101" s="53">
        <v>228</v>
      </c>
      <c r="Q101" s="53">
        <v>183</v>
      </c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s="47" customFormat="1" outlineLevel="1" x14ac:dyDescent="0.25">
      <c r="A102" s="50" t="s">
        <v>54</v>
      </c>
      <c r="B102" s="46"/>
      <c r="F102" s="51">
        <v>557</v>
      </c>
      <c r="G102" s="51">
        <v>788</v>
      </c>
      <c r="H102" s="51">
        <v>2184</v>
      </c>
      <c r="I102" s="51">
        <v>1004</v>
      </c>
      <c r="J102" s="51">
        <v>1071</v>
      </c>
      <c r="K102" s="51">
        <v>772</v>
      </c>
      <c r="L102" s="51">
        <v>902</v>
      </c>
      <c r="M102" s="51">
        <v>1282</v>
      </c>
      <c r="N102" s="51">
        <v>970</v>
      </c>
      <c r="O102" s="51">
        <v>935</v>
      </c>
      <c r="P102" s="51">
        <v>1357</v>
      </c>
      <c r="Q102" s="51">
        <v>724</v>
      </c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s="47" customFormat="1" outlineLevel="1" x14ac:dyDescent="0.25">
      <c r="A103" s="52" t="s">
        <v>48</v>
      </c>
      <c r="B103" s="46"/>
      <c r="F103" s="53">
        <v>273</v>
      </c>
      <c r="G103" s="53">
        <v>268</v>
      </c>
      <c r="H103" s="53">
        <v>675</v>
      </c>
      <c r="I103" s="53">
        <v>484</v>
      </c>
      <c r="J103" s="53">
        <v>777</v>
      </c>
      <c r="K103" s="53">
        <v>445</v>
      </c>
      <c r="L103" s="53">
        <v>389</v>
      </c>
      <c r="M103" s="53">
        <v>895</v>
      </c>
      <c r="N103" s="53">
        <v>572</v>
      </c>
      <c r="O103" s="53">
        <v>436</v>
      </c>
      <c r="P103" s="53">
        <v>383</v>
      </c>
      <c r="Q103" s="53">
        <v>393</v>
      </c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s="47" customFormat="1" outlineLevel="1" x14ac:dyDescent="0.25">
      <c r="A104" s="52" t="s">
        <v>55</v>
      </c>
      <c r="B104" s="46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>
        <v>150</v>
      </c>
      <c r="Q104" s="53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s="47" customFormat="1" outlineLevel="1" x14ac:dyDescent="0.25">
      <c r="A105" s="52" t="s">
        <v>50</v>
      </c>
      <c r="B105" s="46"/>
      <c r="F105" s="53">
        <v>284</v>
      </c>
      <c r="G105" s="53">
        <v>520</v>
      </c>
      <c r="H105" s="53">
        <v>1473</v>
      </c>
      <c r="I105" s="53">
        <v>520</v>
      </c>
      <c r="J105" s="53">
        <v>294</v>
      </c>
      <c r="K105" s="53">
        <v>315</v>
      </c>
      <c r="L105" s="53">
        <v>510</v>
      </c>
      <c r="M105" s="53">
        <v>375</v>
      </c>
      <c r="N105" s="53">
        <v>390</v>
      </c>
      <c r="O105" s="53">
        <v>499</v>
      </c>
      <c r="P105" s="53">
        <v>811</v>
      </c>
      <c r="Q105" s="53">
        <v>329</v>
      </c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s="47" customFormat="1" outlineLevel="1" x14ac:dyDescent="0.25">
      <c r="A106" s="52" t="s">
        <v>56</v>
      </c>
      <c r="B106" s="46"/>
      <c r="F106" s="53"/>
      <c r="G106" s="53"/>
      <c r="H106" s="53">
        <v>36</v>
      </c>
      <c r="I106" s="53"/>
      <c r="J106" s="53"/>
      <c r="K106" s="53">
        <v>12</v>
      </c>
      <c r="L106" s="53">
        <v>3</v>
      </c>
      <c r="M106" s="53">
        <v>12</v>
      </c>
      <c r="N106" s="53">
        <v>8</v>
      </c>
      <c r="O106" s="53"/>
      <c r="P106" s="53">
        <v>13</v>
      </c>
      <c r="Q106" s="53">
        <v>2</v>
      </c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s="47" customFormat="1" outlineLevel="1" x14ac:dyDescent="0.25">
      <c r="A107" s="50" t="s">
        <v>57</v>
      </c>
      <c r="B107" s="46"/>
      <c r="F107" s="51"/>
      <c r="G107" s="51"/>
      <c r="H107" s="51"/>
      <c r="I107" s="51"/>
      <c r="J107" s="51"/>
      <c r="K107" s="51"/>
      <c r="L107" s="51"/>
      <c r="M107" s="51"/>
      <c r="N107" s="51"/>
      <c r="O107" s="51">
        <v>77</v>
      </c>
      <c r="P107" s="51"/>
      <c r="Q107" s="51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s="47" customFormat="1" outlineLevel="1" x14ac:dyDescent="0.25">
      <c r="A108" s="52" t="s">
        <v>58</v>
      </c>
      <c r="B108" s="46"/>
      <c r="F108" s="53"/>
      <c r="G108" s="53"/>
      <c r="H108" s="53"/>
      <c r="I108" s="53"/>
      <c r="J108" s="53"/>
      <c r="K108" s="53"/>
      <c r="L108" s="53"/>
      <c r="M108" s="53"/>
      <c r="N108" s="53"/>
      <c r="O108" s="53">
        <v>77</v>
      </c>
      <c r="P108" s="53"/>
      <c r="Q108" s="53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s="47" customFormat="1" outlineLevel="1" x14ac:dyDescent="0.25">
      <c r="A109" s="50" t="s">
        <v>59</v>
      </c>
      <c r="B109" s="46"/>
      <c r="F109" s="51">
        <v>369</v>
      </c>
      <c r="G109" s="51">
        <v>541</v>
      </c>
      <c r="H109" s="51">
        <v>1203</v>
      </c>
      <c r="I109" s="51">
        <v>709</v>
      </c>
      <c r="J109" s="51">
        <v>642</v>
      </c>
      <c r="K109" s="51">
        <v>1040</v>
      </c>
      <c r="L109" s="51">
        <v>802</v>
      </c>
      <c r="M109" s="51">
        <v>1482</v>
      </c>
      <c r="N109" s="51">
        <v>846</v>
      </c>
      <c r="O109" s="51">
        <v>716</v>
      </c>
      <c r="P109" s="51">
        <v>1216</v>
      </c>
      <c r="Q109" s="51">
        <v>616</v>
      </c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s="47" customFormat="1" outlineLevel="1" x14ac:dyDescent="0.25">
      <c r="A110" s="52" t="s">
        <v>55</v>
      </c>
      <c r="B110" s="46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>
        <v>180</v>
      </c>
      <c r="Q110" s="53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s="47" customFormat="1" outlineLevel="1" x14ac:dyDescent="0.25">
      <c r="A111" s="52" t="s">
        <v>50</v>
      </c>
      <c r="B111" s="46"/>
      <c r="F111" s="53">
        <v>82</v>
      </c>
      <c r="G111" s="53">
        <v>222</v>
      </c>
      <c r="H111" s="53">
        <v>213</v>
      </c>
      <c r="I111" s="53">
        <v>173</v>
      </c>
      <c r="J111" s="53">
        <v>119</v>
      </c>
      <c r="K111" s="53">
        <v>108</v>
      </c>
      <c r="L111" s="53">
        <v>159</v>
      </c>
      <c r="M111" s="53">
        <v>556</v>
      </c>
      <c r="N111" s="53">
        <v>261</v>
      </c>
      <c r="O111" s="53">
        <v>294</v>
      </c>
      <c r="P111" s="53">
        <v>542</v>
      </c>
      <c r="Q111" s="53">
        <v>117</v>
      </c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s="47" customFormat="1" outlineLevel="1" x14ac:dyDescent="0.25">
      <c r="A112" s="52" t="s">
        <v>53</v>
      </c>
      <c r="B112" s="46"/>
      <c r="F112" s="53">
        <v>170</v>
      </c>
      <c r="G112" s="53">
        <v>169</v>
      </c>
      <c r="H112" s="53">
        <v>391</v>
      </c>
      <c r="I112" s="53">
        <v>280</v>
      </c>
      <c r="J112" s="53">
        <v>271</v>
      </c>
      <c r="K112" s="53">
        <v>500</v>
      </c>
      <c r="L112" s="53">
        <v>250</v>
      </c>
      <c r="M112" s="53">
        <v>459</v>
      </c>
      <c r="N112" s="53">
        <v>300</v>
      </c>
      <c r="O112" s="53">
        <v>203</v>
      </c>
      <c r="P112" s="53">
        <v>186</v>
      </c>
      <c r="Q112" s="53">
        <v>274</v>
      </c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s="47" customFormat="1" outlineLevel="1" x14ac:dyDescent="0.25">
      <c r="A113" s="52" t="s">
        <v>60</v>
      </c>
      <c r="B113" s="46"/>
      <c r="F113" s="53">
        <v>95</v>
      </c>
      <c r="G113" s="53">
        <v>115</v>
      </c>
      <c r="H113" s="53">
        <v>570</v>
      </c>
      <c r="I113" s="53">
        <v>180</v>
      </c>
      <c r="J113" s="53">
        <v>206</v>
      </c>
      <c r="K113" s="53">
        <v>379</v>
      </c>
      <c r="L113" s="53">
        <v>372</v>
      </c>
      <c r="M113" s="53">
        <v>343</v>
      </c>
      <c r="N113" s="53">
        <v>268</v>
      </c>
      <c r="O113" s="53">
        <v>197</v>
      </c>
      <c r="P113" s="53">
        <v>234</v>
      </c>
      <c r="Q113" s="53">
        <v>218</v>
      </c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s="47" customFormat="1" outlineLevel="1" x14ac:dyDescent="0.25">
      <c r="A114" s="52" t="s">
        <v>56</v>
      </c>
      <c r="B114" s="46"/>
      <c r="F114" s="53">
        <v>22</v>
      </c>
      <c r="G114" s="53">
        <v>35</v>
      </c>
      <c r="H114" s="53">
        <v>29</v>
      </c>
      <c r="I114" s="53">
        <v>76</v>
      </c>
      <c r="J114" s="53">
        <v>46</v>
      </c>
      <c r="K114" s="53">
        <v>53</v>
      </c>
      <c r="L114" s="53">
        <v>21</v>
      </c>
      <c r="M114" s="53">
        <v>124</v>
      </c>
      <c r="N114" s="53">
        <v>17</v>
      </c>
      <c r="O114" s="53">
        <v>22</v>
      </c>
      <c r="P114" s="53">
        <v>74</v>
      </c>
      <c r="Q114" s="53">
        <v>7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s="47" customFormat="1" outlineLevel="1" x14ac:dyDescent="0.25">
      <c r="A115" s="50" t="s">
        <v>61</v>
      </c>
      <c r="B115" s="46"/>
      <c r="F115" s="51">
        <v>511.3</v>
      </c>
      <c r="G115" s="51">
        <v>2667.2</v>
      </c>
      <c r="H115" s="51">
        <v>1537.7</v>
      </c>
      <c r="I115" s="51">
        <v>916.7</v>
      </c>
      <c r="J115" s="51">
        <v>2948</v>
      </c>
      <c r="K115" s="51">
        <v>1146.9000000000001</v>
      </c>
      <c r="L115" s="51">
        <v>1014.7</v>
      </c>
      <c r="M115" s="51">
        <v>1460.2</v>
      </c>
      <c r="N115" s="51">
        <v>867</v>
      </c>
      <c r="O115" s="51">
        <v>885</v>
      </c>
      <c r="P115" s="51">
        <v>2465</v>
      </c>
      <c r="Q115" s="51">
        <v>1399.3</v>
      </c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s="47" customFormat="1" outlineLevel="1" x14ac:dyDescent="0.25">
      <c r="A116" s="52" t="s">
        <v>47</v>
      </c>
      <c r="B116" s="46"/>
      <c r="F116" s="53">
        <v>96.3</v>
      </c>
      <c r="G116" s="53">
        <v>93.2</v>
      </c>
      <c r="H116" s="53">
        <v>186.7</v>
      </c>
      <c r="I116" s="53">
        <v>179.7</v>
      </c>
      <c r="J116" s="53">
        <v>373</v>
      </c>
      <c r="K116" s="53">
        <v>359.9</v>
      </c>
      <c r="L116" s="53">
        <v>208.7</v>
      </c>
      <c r="M116" s="53">
        <v>306.2</v>
      </c>
      <c r="N116" s="53">
        <v>239</v>
      </c>
      <c r="O116" s="53">
        <v>169</v>
      </c>
      <c r="P116" s="53">
        <v>598</v>
      </c>
      <c r="Q116" s="53">
        <v>538.29999999999995</v>
      </c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s="47" customFormat="1" outlineLevel="1" x14ac:dyDescent="0.25">
      <c r="A117" s="52" t="s">
        <v>52</v>
      </c>
      <c r="B117" s="46"/>
      <c r="F117" s="53">
        <v>159</v>
      </c>
      <c r="G117" s="53">
        <v>228</v>
      </c>
      <c r="H117" s="53">
        <v>528</v>
      </c>
      <c r="I117" s="53">
        <v>263</v>
      </c>
      <c r="J117" s="53">
        <v>326</v>
      </c>
      <c r="K117" s="53">
        <v>278</v>
      </c>
      <c r="L117" s="53">
        <v>212</v>
      </c>
      <c r="M117" s="53">
        <v>265</v>
      </c>
      <c r="N117" s="53">
        <v>340</v>
      </c>
      <c r="O117" s="53">
        <v>403</v>
      </c>
      <c r="P117" s="53">
        <v>461</v>
      </c>
      <c r="Q117" s="53">
        <v>239</v>
      </c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s="47" customFormat="1" outlineLevel="1" x14ac:dyDescent="0.25">
      <c r="A118" s="52" t="s">
        <v>62</v>
      </c>
      <c r="B118" s="46"/>
      <c r="F118" s="53">
        <v>256</v>
      </c>
      <c r="G118" s="53">
        <v>2346</v>
      </c>
      <c r="H118" s="53">
        <v>823</v>
      </c>
      <c r="I118" s="53">
        <v>474</v>
      </c>
      <c r="J118" s="53">
        <v>2249</v>
      </c>
      <c r="K118" s="53">
        <v>509</v>
      </c>
      <c r="L118" s="53">
        <v>594</v>
      </c>
      <c r="M118" s="53">
        <v>889</v>
      </c>
      <c r="N118" s="53">
        <v>288</v>
      </c>
      <c r="O118" s="53">
        <v>313</v>
      </c>
      <c r="P118" s="53">
        <v>1406</v>
      </c>
      <c r="Q118" s="53">
        <v>622</v>
      </c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s="47" customFormat="1" x14ac:dyDescent="0.25">
      <c r="B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  <row r="120" spans="1:29" s="47" customFormat="1" x14ac:dyDescent="0.25">
      <c r="B120" s="46"/>
      <c r="F120" s="49" t="s">
        <v>64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</row>
    <row r="121" spans="1:29" s="47" customFormat="1" x14ac:dyDescent="0.25">
      <c r="A121" s="41" t="s">
        <v>46</v>
      </c>
      <c r="B121" s="46"/>
      <c r="F121" s="43">
        <f>$F$13*F71</f>
        <v>140352.58670912799</v>
      </c>
      <c r="G121" s="43">
        <f>$G$13*G71</f>
        <v>120045.25194807362</v>
      </c>
      <c r="H121" s="43">
        <f>$H$13*H71</f>
        <v>44732.246330276408</v>
      </c>
      <c r="I121" s="43">
        <f>$I$13*I71</f>
        <v>129055.11609938867</v>
      </c>
      <c r="J121" s="43">
        <f>$J$13*J71</f>
        <v>126309.23479454042</v>
      </c>
      <c r="K121" s="43">
        <f>$K$13*K71</f>
        <v>162096.22723849255</v>
      </c>
      <c r="L121" s="43">
        <f>$L$13*L71</f>
        <v>153651.91943104376</v>
      </c>
      <c r="M121" s="43">
        <f>$M$13*M71</f>
        <v>75949.892551870042</v>
      </c>
      <c r="N121" s="43">
        <f>$N$13*N71</f>
        <v>93497.697227546276</v>
      </c>
      <c r="O121" s="43">
        <f>$O$13*O71</f>
        <v>223982.57417341566</v>
      </c>
      <c r="P121" s="43">
        <f>$P$13*P71</f>
        <v>0</v>
      </c>
      <c r="Q121" s="43">
        <f>$Q$13*Q71</f>
        <v>0</v>
      </c>
      <c r="R121" s="46"/>
      <c r="S121" s="46" t="s">
        <v>65</v>
      </c>
      <c r="T121" s="46"/>
      <c r="U121" s="46"/>
      <c r="V121" s="46"/>
      <c r="W121" s="46"/>
      <c r="X121" s="46"/>
      <c r="Y121" s="46"/>
      <c r="Z121" s="46"/>
      <c r="AA121" s="46"/>
      <c r="AB121" s="46"/>
      <c r="AC121" s="46"/>
    </row>
    <row r="122" spans="1:29" s="47" customFormat="1" x14ac:dyDescent="0.25">
      <c r="A122" s="45" t="s">
        <v>47</v>
      </c>
      <c r="B122" s="46"/>
      <c r="F122" s="47">
        <f>$F$121*F72</f>
        <v>1721.2309542434277</v>
      </c>
      <c r="G122" s="47">
        <f>$G$121*G72</f>
        <v>1259.798108954386</v>
      </c>
      <c r="H122" s="47">
        <f>$H$121*H72</f>
        <v>1309.1728870135726</v>
      </c>
      <c r="I122" s="47">
        <f>$I$121*I72</f>
        <v>2215.5325332998168</v>
      </c>
      <c r="J122" s="47">
        <f>$J$121*J72</f>
        <v>128.25061277027558</v>
      </c>
      <c r="K122" s="47">
        <f>$K$121*K72</f>
        <v>5352.3270955999233</v>
      </c>
      <c r="L122" s="47">
        <f>$L$121*L72</f>
        <v>2543.906439094987</v>
      </c>
      <c r="M122" s="47">
        <f>$M$121*M72</f>
        <v>3734.9689940995031</v>
      </c>
      <c r="N122" s="47">
        <f>$N$121*N72</f>
        <v>4333.831393311877</v>
      </c>
      <c r="O122" s="47">
        <f>$O$121*O72</f>
        <v>1924.1262086592405</v>
      </c>
      <c r="P122" s="47">
        <f>$P$121*P72</f>
        <v>0</v>
      </c>
      <c r="Q122" s="47">
        <f>$Q$121*Q72</f>
        <v>0</v>
      </c>
      <c r="R122" s="46"/>
      <c r="S122" s="46" t="s">
        <v>66</v>
      </c>
      <c r="T122" s="46"/>
      <c r="U122" s="46"/>
      <c r="V122" s="46"/>
      <c r="W122" s="46"/>
      <c r="X122" s="46"/>
      <c r="Y122" s="46"/>
      <c r="Z122" s="46"/>
      <c r="AA122" s="46"/>
      <c r="AB122" s="46"/>
      <c r="AC122" s="46"/>
    </row>
    <row r="123" spans="1:29" s="47" customFormat="1" x14ac:dyDescent="0.25">
      <c r="A123" s="45" t="s">
        <v>48</v>
      </c>
      <c r="B123" s="46"/>
      <c r="F123" s="47">
        <f>$F$121*F73</f>
        <v>41694.321305484424</v>
      </c>
      <c r="G123" s="47">
        <f>$G$121*G73</f>
        <v>6892.9620235493121</v>
      </c>
      <c r="H123" s="47">
        <f>$H$121*H73</f>
        <v>10474.553306510381</v>
      </c>
      <c r="I123" s="47">
        <f>$I$121*I73</f>
        <v>29993.921324220868</v>
      </c>
      <c r="J123" s="47">
        <f>$J$121*J73</f>
        <v>60163.103454076721</v>
      </c>
      <c r="K123" s="47">
        <f>$K$121*K73</f>
        <v>26084.984966467302</v>
      </c>
      <c r="L123" s="47">
        <f>$L$121*L73</f>
        <v>65161.322349673537</v>
      </c>
      <c r="M123" s="47">
        <f>$M$121*M73</f>
        <v>9708.589766851388</v>
      </c>
      <c r="N123" s="47">
        <f>$N$121*N73</f>
        <v>19512.859687737953</v>
      </c>
      <c r="O123" s="47">
        <f>$O$121*O73</f>
        <v>26097.33511700634</v>
      </c>
      <c r="P123" s="47">
        <f>$P$121*P73</f>
        <v>0</v>
      </c>
      <c r="Q123" s="47">
        <f>$Q$121*Q73</f>
        <v>0</v>
      </c>
      <c r="R123" s="46"/>
      <c r="S123" s="46" t="s">
        <v>67</v>
      </c>
      <c r="T123" s="46"/>
      <c r="U123" s="46"/>
      <c r="V123" s="46"/>
      <c r="W123" s="46"/>
      <c r="X123" s="46"/>
      <c r="Y123" s="46"/>
      <c r="Z123" s="46"/>
      <c r="AA123" s="46"/>
      <c r="AB123" s="46"/>
      <c r="AC123" s="46"/>
    </row>
    <row r="124" spans="1:29" s="47" customFormat="1" x14ac:dyDescent="0.25">
      <c r="A124" s="45" t="s">
        <v>50</v>
      </c>
      <c r="B124" s="46"/>
      <c r="F124" s="47">
        <f>$F$121*F74</f>
        <v>33114.984423005975</v>
      </c>
      <c r="G124" s="47">
        <f>$G$121*G74</f>
        <v>76721.004947483787</v>
      </c>
      <c r="H124" s="47">
        <f>$H$121*H74</f>
        <v>16650.882849845882</v>
      </c>
      <c r="I124" s="47">
        <f>$I$121*I74</f>
        <v>31588.103068876295</v>
      </c>
      <c r="J124" s="47">
        <f>$J$121*J74</f>
        <v>17403.323151564684</v>
      </c>
      <c r="K124" s="47">
        <f>$K$121*K74</f>
        <v>53808.081919717442</v>
      </c>
      <c r="L124" s="47">
        <f>$L$121*L74</f>
        <v>40773.279729809932</v>
      </c>
      <c r="M124" s="47">
        <f>$M$121*M74</f>
        <v>16515.539576137155</v>
      </c>
      <c r="N124" s="47">
        <f>$N$121*N74</f>
        <v>24326.795258852842</v>
      </c>
      <c r="O124" s="47">
        <f>$O$121*O74</f>
        <v>46524.839708917214</v>
      </c>
      <c r="P124" s="47">
        <f>$P$121*P74</f>
        <v>0</v>
      </c>
      <c r="Q124" s="47">
        <f>$Q$121*Q74</f>
        <v>0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</row>
    <row r="125" spans="1:29" s="47" customFormat="1" x14ac:dyDescent="0.25">
      <c r="A125" s="45" t="s">
        <v>52</v>
      </c>
      <c r="B125" s="46"/>
      <c r="F125" s="47">
        <f>$F$121*F75</f>
        <v>32681.178698957468</v>
      </c>
      <c r="G125" s="47">
        <f>$G$121*G75</f>
        <v>28028.781534233927</v>
      </c>
      <c r="H125" s="47">
        <f>$H$121*H75</f>
        <v>11350.075473876976</v>
      </c>
      <c r="I125" s="47">
        <f>$I$121*I75</f>
        <v>32322.419001731243</v>
      </c>
      <c r="J125" s="47">
        <f>$J$121*J75</f>
        <v>28908.280921252473</v>
      </c>
      <c r="K125" s="47">
        <f>$K$121*K75</f>
        <v>47080.545265382265</v>
      </c>
      <c r="L125" s="47">
        <f>$L$121*L75</f>
        <v>21315.156499457935</v>
      </c>
      <c r="M125" s="47">
        <f>$M$121*M75</f>
        <v>20492.501531112939</v>
      </c>
      <c r="N125" s="47">
        <f>$N$121*N75</f>
        <v>27025.390305650821</v>
      </c>
      <c r="O125" s="47">
        <f>$O$121*O75</f>
        <v>37677.714340847197</v>
      </c>
      <c r="P125" s="47">
        <f>$P$121*P75</f>
        <v>0</v>
      </c>
      <c r="Q125" s="47">
        <f>$Q$121*Q75</f>
        <v>0</v>
      </c>
      <c r="R125" s="46"/>
      <c r="S125" s="46" t="s">
        <v>68</v>
      </c>
      <c r="T125" s="46"/>
      <c r="U125" s="46"/>
      <c r="V125" s="46"/>
      <c r="W125" s="46"/>
      <c r="X125" s="46"/>
      <c r="Y125" s="46"/>
      <c r="Z125" s="46"/>
      <c r="AA125" s="46"/>
      <c r="AB125" s="46"/>
      <c r="AC125" s="46"/>
    </row>
    <row r="126" spans="1:29" x14ac:dyDescent="0.25">
      <c r="A126" s="45" t="s">
        <v>53</v>
      </c>
      <c r="F126" s="47">
        <f>$F$121*F76</f>
        <v>31140.871327436693</v>
      </c>
      <c r="G126" s="47">
        <f>$G$121*G76</f>
        <v>7142.7053338522146</v>
      </c>
      <c r="H126" s="47">
        <f>$H$121*H76</f>
        <v>4947.5618130295943</v>
      </c>
      <c r="I126" s="47">
        <f>$I$121*I76</f>
        <v>32935.140171260442</v>
      </c>
      <c r="J126" s="47">
        <f>$J$121*J76</f>
        <v>19706.276654876267</v>
      </c>
      <c r="K126" s="47">
        <f>$K$121*K76</f>
        <v>29770.287991325604</v>
      </c>
      <c r="L126" s="47">
        <f>$L$121*L76</f>
        <v>23858.254413007384</v>
      </c>
      <c r="M126" s="47">
        <f>$M$121*M76</f>
        <v>25498.292683669057</v>
      </c>
      <c r="N126" s="47">
        <f>$N$121*N76</f>
        <v>18298.820581992786</v>
      </c>
      <c r="O126" s="47">
        <f>$O$121*O76</f>
        <v>111758.55879798566</v>
      </c>
      <c r="P126" s="47">
        <f>$P$121*P76</f>
        <v>0</v>
      </c>
      <c r="Q126" s="47">
        <f>$Q$121*Q76</f>
        <v>0</v>
      </c>
    </row>
    <row r="127" spans="1:29" x14ac:dyDescent="0.25">
      <c r="A127" s="41" t="s">
        <v>54</v>
      </c>
      <c r="F127" s="43">
        <f>$F$13*F77</f>
        <v>429630.24540019303</v>
      </c>
      <c r="G127" s="43">
        <f>$G$13*G77</f>
        <v>199709.57687557518</v>
      </c>
      <c r="H127" s="43">
        <f>$H$13*H77</f>
        <v>318745.75923446269</v>
      </c>
      <c r="I127" s="43">
        <f>$I$13*I77</f>
        <v>401011.57975695533</v>
      </c>
      <c r="J127" s="43">
        <f>$J$13*J77</f>
        <v>456767.43874510337</v>
      </c>
      <c r="K127" s="43">
        <f>$K$13*K77</f>
        <v>395437.92423422367</v>
      </c>
      <c r="L127" s="43">
        <f>$L$13*L77</f>
        <v>282616.75975154922</v>
      </c>
      <c r="M127" s="43">
        <f>$M$13*M77</f>
        <v>275684.43689877295</v>
      </c>
      <c r="N127" s="43">
        <f>$N$13*N77</f>
        <v>352481.04726185306</v>
      </c>
      <c r="O127" s="43">
        <f>$O$13*O77</f>
        <v>471537.75693049998</v>
      </c>
      <c r="P127" s="43">
        <f>$P$13*P77</f>
        <v>0</v>
      </c>
      <c r="Q127" s="43">
        <f>$Q$13*Q77</f>
        <v>0</v>
      </c>
    </row>
    <row r="128" spans="1:29" x14ac:dyDescent="0.25">
      <c r="A128" s="45" t="s">
        <v>48</v>
      </c>
      <c r="F128" s="47">
        <f>$F$127*F78</f>
        <v>337663.7594910253</v>
      </c>
      <c r="G128" s="47">
        <f>$G$127*G78</f>
        <v>138335.25751941412</v>
      </c>
      <c r="H128" s="47">
        <f>$H$127*H78</f>
        <v>204817.24578541904</v>
      </c>
      <c r="I128" s="47">
        <f>$I$127*I78</f>
        <v>302597.09343419841</v>
      </c>
      <c r="J128" s="47">
        <f>$J$127*J78</f>
        <v>408610.61045596539</v>
      </c>
      <c r="K128" s="47">
        <f>$K$127*K78</f>
        <v>319899.58465922147</v>
      </c>
      <c r="L128" s="47">
        <f>$L$127*L78</f>
        <v>211266.9607586182</v>
      </c>
      <c r="M128" s="47">
        <f>$M$127*M78</f>
        <v>241002.989931285</v>
      </c>
      <c r="N128" s="47">
        <f>$N$127*N78</f>
        <v>298815.31070678838</v>
      </c>
      <c r="O128" s="47">
        <f>$O$127*O78</f>
        <v>372227.56992648833</v>
      </c>
      <c r="P128" s="47">
        <f>$P$127*P78</f>
        <v>0</v>
      </c>
      <c r="Q128" s="47">
        <f>$Q$127*Q78</f>
        <v>0</v>
      </c>
    </row>
    <row r="129" spans="1:17" x14ac:dyDescent="0.25">
      <c r="A129" s="45" t="s">
        <v>55</v>
      </c>
      <c r="F129" s="47">
        <f>$F$127*F79</f>
        <v>0</v>
      </c>
      <c r="G129" s="47">
        <f>$G$127*G79</f>
        <v>0</v>
      </c>
      <c r="H129" s="47">
        <f>$H$127*H79</f>
        <v>0</v>
      </c>
      <c r="I129" s="47">
        <f>$I$127*I79</f>
        <v>0</v>
      </c>
      <c r="J129" s="47">
        <f>$J$127*J79</f>
        <v>0</v>
      </c>
      <c r="K129" s="47">
        <f>$K$127*K79</f>
        <v>0</v>
      </c>
      <c r="L129" s="47">
        <f>$L$127*L79</f>
        <v>0</v>
      </c>
      <c r="M129" s="47">
        <f>$M$127*M79</f>
        <v>0</v>
      </c>
      <c r="N129" s="47">
        <f>$N$127*N79</f>
        <v>0</v>
      </c>
      <c r="O129" s="47">
        <f>$O$127*O79</f>
        <v>0</v>
      </c>
      <c r="P129" s="47">
        <f>$P$127*P79</f>
        <v>0</v>
      </c>
      <c r="Q129" s="47">
        <f>$Q$127*Q79</f>
        <v>0</v>
      </c>
    </row>
    <row r="130" spans="1:17" x14ac:dyDescent="0.25">
      <c r="A130" s="45" t="s">
        <v>50</v>
      </c>
      <c r="F130" s="47">
        <f>$F$127*F80</f>
        <v>91966.485909167692</v>
      </c>
      <c r="G130" s="47">
        <f>$G$127*G80</f>
        <v>61374.319356161039</v>
      </c>
      <c r="H130" s="47">
        <f>$H$127*H80</f>
        <v>99183.862386365654</v>
      </c>
      <c r="I130" s="47">
        <f>$I$127*I80</f>
        <v>98414.486322756886</v>
      </c>
      <c r="J130" s="47">
        <f>$J$127*J80</f>
        <v>48156.828289138015</v>
      </c>
      <c r="K130" s="47">
        <f>$K$127*K80</f>
        <v>65791.734873989451</v>
      </c>
      <c r="L130" s="47">
        <f>$L$127*L80</f>
        <v>69629.531874767985</v>
      </c>
      <c r="M130" s="47">
        <f>$M$127*M80</f>
        <v>30430.747808986711</v>
      </c>
      <c r="N130" s="47">
        <f>$N$127*N80</f>
        <v>49297.016074582287</v>
      </c>
      <c r="O130" s="47">
        <f>$O$127*O80</f>
        <v>99310.187004011721</v>
      </c>
      <c r="P130" s="47">
        <f>$P$127*P80</f>
        <v>0</v>
      </c>
      <c r="Q130" s="47">
        <f>$Q$127*Q80</f>
        <v>0</v>
      </c>
    </row>
    <row r="131" spans="1:17" x14ac:dyDescent="0.25">
      <c r="A131" s="45" t="s">
        <v>56</v>
      </c>
      <c r="F131" s="47">
        <f>$F$127*F81</f>
        <v>0</v>
      </c>
      <c r="G131" s="47">
        <f>$G$127*G81</f>
        <v>0</v>
      </c>
      <c r="H131" s="47">
        <f>$H$127*H81</f>
        <v>14744.651062678</v>
      </c>
      <c r="I131" s="47">
        <f>$I$127*I81</f>
        <v>0</v>
      </c>
      <c r="J131" s="47">
        <f>$J$127*J81</f>
        <v>0</v>
      </c>
      <c r="K131" s="47">
        <f>$K$127*K81</f>
        <v>9746.6047010127768</v>
      </c>
      <c r="L131" s="47">
        <f>$L$127*L81</f>
        <v>1720.2671181630594</v>
      </c>
      <c r="M131" s="47">
        <f>$M$127*M81</f>
        <v>4250.6991585012511</v>
      </c>
      <c r="N131" s="47">
        <f>$N$127*N81</f>
        <v>4368.7204804823959</v>
      </c>
      <c r="O131" s="47">
        <f>$O$127*O81</f>
        <v>0</v>
      </c>
      <c r="P131" s="47">
        <f>$P$127*P81</f>
        <v>0</v>
      </c>
      <c r="Q131" s="47">
        <f>$Q$127*Q81</f>
        <v>0</v>
      </c>
    </row>
    <row r="132" spans="1:17" x14ac:dyDescent="0.25">
      <c r="A132" s="41" t="s">
        <v>57</v>
      </c>
      <c r="F132" s="43">
        <f>$F$13*F82</f>
        <v>0</v>
      </c>
      <c r="G132" s="43">
        <f>$G$13*G82</f>
        <v>0</v>
      </c>
      <c r="H132" s="43">
        <f>$H$13*H82</f>
        <v>0</v>
      </c>
      <c r="I132" s="43">
        <f>$I$13*I82</f>
        <v>0</v>
      </c>
      <c r="J132" s="43">
        <f>$J$13*J82</f>
        <v>0</v>
      </c>
      <c r="K132" s="43">
        <f>$K$13*K82</f>
        <v>0</v>
      </c>
      <c r="L132" s="43">
        <f>$L$13*L82</f>
        <v>0</v>
      </c>
      <c r="M132" s="43">
        <f>$M$13*M82</f>
        <v>0</v>
      </c>
      <c r="N132" s="43">
        <f>$N$13*N82</f>
        <v>0</v>
      </c>
      <c r="O132" s="43">
        <f>$O$13*O82</f>
        <v>26049.762050657202</v>
      </c>
      <c r="P132" s="43">
        <f>$P$13*P82</f>
        <v>0</v>
      </c>
      <c r="Q132" s="43">
        <f>$Q$13*Q82</f>
        <v>0</v>
      </c>
    </row>
    <row r="133" spans="1:17" x14ac:dyDescent="0.25">
      <c r="A133" s="45" t="s">
        <v>58</v>
      </c>
      <c r="F133" s="47">
        <f>F132*F83</f>
        <v>0</v>
      </c>
      <c r="G133" s="47">
        <f t="shared" ref="G133:Q133" si="23">G132*G83</f>
        <v>0</v>
      </c>
      <c r="H133" s="47">
        <f t="shared" si="23"/>
        <v>0</v>
      </c>
      <c r="I133" s="47">
        <f t="shared" si="23"/>
        <v>0</v>
      </c>
      <c r="J133" s="47">
        <f t="shared" si="23"/>
        <v>0</v>
      </c>
      <c r="K133" s="47">
        <f t="shared" si="23"/>
        <v>0</v>
      </c>
      <c r="L133" s="47">
        <f t="shared" si="23"/>
        <v>0</v>
      </c>
      <c r="M133" s="47">
        <f t="shared" si="23"/>
        <v>0</v>
      </c>
      <c r="N133" s="47">
        <f t="shared" si="23"/>
        <v>0</v>
      </c>
      <c r="O133" s="47">
        <f t="shared" si="23"/>
        <v>26049.762050657202</v>
      </c>
      <c r="P133" s="47">
        <f t="shared" si="23"/>
        <v>0</v>
      </c>
      <c r="Q133" s="47">
        <f t="shared" si="23"/>
        <v>0</v>
      </c>
    </row>
    <row r="134" spans="1:17" x14ac:dyDescent="0.25">
      <c r="A134" s="41" t="s">
        <v>59</v>
      </c>
      <c r="F134" s="43">
        <f>$F$13*F84</f>
        <v>218489.81475463722</v>
      </c>
      <c r="G134" s="43">
        <f>$G$13*G84</f>
        <v>119732.08713482272</v>
      </c>
      <c r="H134" s="43">
        <f>$H$13*H84</f>
        <v>172199.10383759171</v>
      </c>
      <c r="I134" s="43">
        <f>$I$13*I84</f>
        <v>239929.76163897238</v>
      </c>
      <c r="J134" s="43">
        <f>$J$13*J84</f>
        <v>191255.7982535731</v>
      </c>
      <c r="K134" s="43">
        <f>$K$13*K84</f>
        <v>359327.19108979398</v>
      </c>
      <c r="L134" s="43">
        <f>$L$13*L84</f>
        <v>181396.96503102442</v>
      </c>
      <c r="M134" s="43">
        <f>$M$13*M84</f>
        <v>191362.26630576921</v>
      </c>
      <c r="N134" s="43">
        <f>$N$13*N84</f>
        <v>183291.41221299747</v>
      </c>
      <c r="O134" s="43">
        <f>$O$13*O84</f>
        <v>260477.45014327063</v>
      </c>
      <c r="P134" s="43">
        <f>$P$13*P84</f>
        <v>0</v>
      </c>
      <c r="Q134" s="43">
        <f>$Q$13*Q84</f>
        <v>0</v>
      </c>
    </row>
    <row r="135" spans="1:17" x14ac:dyDescent="0.25">
      <c r="A135" s="45" t="s">
        <v>55</v>
      </c>
      <c r="F135" s="47">
        <f>$F$134*F85</f>
        <v>0</v>
      </c>
      <c r="G135" s="47">
        <f>$G$134*G85</f>
        <v>0</v>
      </c>
      <c r="H135" s="47">
        <f>$H$134*H85</f>
        <v>0</v>
      </c>
      <c r="I135" s="47">
        <f>$I$134*I85</f>
        <v>0</v>
      </c>
      <c r="J135" s="47">
        <f>$J$134*J85</f>
        <v>0</v>
      </c>
      <c r="K135" s="47">
        <f>$K$134*K85</f>
        <v>0</v>
      </c>
      <c r="L135" s="47">
        <f>$L$134*L85</f>
        <v>0</v>
      </c>
      <c r="M135" s="47">
        <f>$M$134*M85</f>
        <v>0</v>
      </c>
      <c r="N135" s="47">
        <f>$N$134*N85</f>
        <v>0</v>
      </c>
      <c r="O135" s="47">
        <f>$O$134*O85</f>
        <v>0</v>
      </c>
      <c r="P135" s="47">
        <f>$P$134*P85</f>
        <v>0</v>
      </c>
      <c r="Q135" s="47">
        <f>$Q$134*Q85</f>
        <v>0</v>
      </c>
    </row>
    <row r="136" spans="1:17" x14ac:dyDescent="0.25">
      <c r="A136" s="45" t="s">
        <v>50</v>
      </c>
      <c r="F136" s="47">
        <f>$F$134*F86</f>
        <v>31287.209272694887</v>
      </c>
      <c r="G136" s="47">
        <f>$G$134*G86</f>
        <v>29370.326542702685</v>
      </c>
      <c r="H136" s="47">
        <f>$H$134*H86</f>
        <v>21293.019748005718</v>
      </c>
      <c r="I136" s="47">
        <f>$I$134*I86</f>
        <v>37920.221928427767</v>
      </c>
      <c r="J136" s="47">
        <f>$J$134*J86</f>
        <v>22324.532864676759</v>
      </c>
      <c r="K136" s="47">
        <f>$K$134*K86</f>
        <v>24385.277670380969</v>
      </c>
      <c r="L136" s="47">
        <f>$L$134*L86</f>
        <v>21966.582336715011</v>
      </c>
      <c r="M136" s="47">
        <f>$M$134*M86</f>
        <v>45111.527049324781</v>
      </c>
      <c r="N136" s="47">
        <f>$N$134*N86</f>
        <v>33791.092202536784</v>
      </c>
      <c r="O136" s="47">
        <f>$O$134*O86</f>
        <v>70881.139384448528</v>
      </c>
      <c r="P136" s="47">
        <f>$P$134*P86</f>
        <v>0</v>
      </c>
      <c r="Q136" s="47">
        <f>$Q$134*Q86</f>
        <v>0</v>
      </c>
    </row>
    <row r="137" spans="1:17" x14ac:dyDescent="0.25">
      <c r="A137" s="45" t="s">
        <v>53</v>
      </c>
      <c r="F137" s="47">
        <f>$F$134*F87</f>
        <v>109717.22980823673</v>
      </c>
      <c r="G137" s="47">
        <f>$G$134*G87</f>
        <v>53899.353935869411</v>
      </c>
      <c r="H137" s="47">
        <f>$H$134*H87</f>
        <v>73962.014804432227</v>
      </c>
      <c r="I137" s="47">
        <f>$I$134*I87</f>
        <v>103960.00158892649</v>
      </c>
      <c r="J137" s="47">
        <f>$J$134*J87</f>
        <v>88884.072930371403</v>
      </c>
      <c r="K137" s="47">
        <f>$K$134*K87</f>
        <v>177143.79968099215</v>
      </c>
      <c r="L137" s="47">
        <f>$L$134*L87</f>
        <v>71538.475432926731</v>
      </c>
      <c r="M137" s="47">
        <f>$M$134*M87</f>
        <v>62408.405931259214</v>
      </c>
      <c r="N137" s="47">
        <f>$N$134*N87</f>
        <v>88400.490078748742</v>
      </c>
      <c r="O137" s="47">
        <f>$O$134*O87</f>
        <v>105966.02137428186</v>
      </c>
      <c r="P137" s="47">
        <f>$P$134*P87</f>
        <v>0</v>
      </c>
      <c r="Q137" s="47">
        <f>$Q$134*Q87</f>
        <v>0</v>
      </c>
    </row>
    <row r="138" spans="1:17" x14ac:dyDescent="0.25">
      <c r="A138" s="45" t="s">
        <v>60</v>
      </c>
      <c r="F138" s="47">
        <f>$F$134*F88</f>
        <v>47113.977868184447</v>
      </c>
      <c r="G138" s="47">
        <f>$G$134*G88</f>
        <v>22511.309079311315</v>
      </c>
      <c r="H138" s="47">
        <f>$H$134*H88</f>
        <v>65610.215852971756</v>
      </c>
      <c r="I138" s="47">
        <f>$I$134*I88</f>
        <v>41800.381581136848</v>
      </c>
      <c r="J138" s="47">
        <f>$J$134*J88</f>
        <v>45020.525104154112</v>
      </c>
      <c r="K138" s="47">
        <f>$K$134*K88</f>
        <v>110102.96221621287</v>
      </c>
      <c r="L138" s="47">
        <f>$L$134*L88</f>
        <v>72764.357441525368</v>
      </c>
      <c r="M138" s="47">
        <f>$M$134*M88</f>
        <v>37887.208716390749</v>
      </c>
      <c r="N138" s="47">
        <f>$N$134*N88</f>
        <v>50679.180129373795</v>
      </c>
      <c r="O138" s="47">
        <f>$O$134*O88</f>
        <v>61042.913607693823</v>
      </c>
      <c r="P138" s="47">
        <f>$P$134*P88</f>
        <v>0</v>
      </c>
      <c r="Q138" s="47">
        <f>$Q$134*Q88</f>
        <v>0</v>
      </c>
    </row>
    <row r="139" spans="1:17" x14ac:dyDescent="0.25">
      <c r="A139" s="45" t="s">
        <v>56</v>
      </c>
      <c r="F139" s="47">
        <f>$F$134*F89</f>
        <v>30371.397805521123</v>
      </c>
      <c r="G139" s="47">
        <f>$G$134*G89</f>
        <v>13951.097576939312</v>
      </c>
      <c r="H139" s="47">
        <f>$H$134*H89</f>
        <v>11333.853432182028</v>
      </c>
      <c r="I139" s="47">
        <f>$I$134*I89</f>
        <v>56249.156540481286</v>
      </c>
      <c r="J139" s="47">
        <f>$J$134*J89</f>
        <v>35026.667354370817</v>
      </c>
      <c r="K139" s="47">
        <f>$K$134*K89</f>
        <v>47695.151522207998</v>
      </c>
      <c r="L139" s="47">
        <f>$L$134*L89</f>
        <v>15127.549819857311</v>
      </c>
      <c r="M139" s="47">
        <f>$M$134*M89</f>
        <v>45955.124608794467</v>
      </c>
      <c r="N139" s="47">
        <f>$N$134*N89</f>
        <v>10420.649802338154</v>
      </c>
      <c r="O139" s="47">
        <f>$O$134*O89</f>
        <v>22587.375776846438</v>
      </c>
      <c r="P139" s="47">
        <f>$P$134*P89</f>
        <v>0</v>
      </c>
      <c r="Q139" s="47">
        <f>$Q$134*Q89</f>
        <v>0</v>
      </c>
    </row>
    <row r="140" spans="1:17" x14ac:dyDescent="0.25">
      <c r="A140" s="41" t="s">
        <v>61</v>
      </c>
      <c r="F140" s="43">
        <f>$F$13*F90</f>
        <v>161527.35313604187</v>
      </c>
      <c r="G140" s="43">
        <f>$G$13*G90</f>
        <v>160513.08404152843</v>
      </c>
      <c r="H140" s="43">
        <f>$H$13*H90</f>
        <v>134322.89059766923</v>
      </c>
      <c r="I140" s="43">
        <f>$I$13*I90</f>
        <v>130003.54250468353</v>
      </c>
      <c r="J140" s="43">
        <f>$J$13*J90</f>
        <v>375667.528206783</v>
      </c>
      <c r="K140" s="43">
        <f>$K$13*K90</f>
        <v>183138.65743748975</v>
      </c>
      <c r="L140" s="43">
        <f>$L$13*L90</f>
        <v>102334.35578638263</v>
      </c>
      <c r="M140" s="43">
        <f>$M$13*M90</f>
        <v>87003.404243587778</v>
      </c>
      <c r="N140" s="43">
        <f>$N$13*N90</f>
        <v>120729.84329760325</v>
      </c>
      <c r="O140" s="43">
        <f>$O$13*O90</f>
        <v>217952.4567021566</v>
      </c>
      <c r="P140" s="43">
        <f>$P$13*P90</f>
        <v>0</v>
      </c>
      <c r="Q140" s="43">
        <f>$Q$13*Q90</f>
        <v>0</v>
      </c>
    </row>
    <row r="141" spans="1:17" x14ac:dyDescent="0.25">
      <c r="A141" s="45" t="s">
        <v>47</v>
      </c>
      <c r="F141" s="47">
        <f>$F$140*F91</f>
        <v>11784.25226220595</v>
      </c>
      <c r="G141" s="47">
        <f>$G$140*G91</f>
        <v>4370.6642385846717</v>
      </c>
      <c r="H141" s="47">
        <f>$H$140*H91</f>
        <v>7184.142533862565</v>
      </c>
      <c r="I141" s="47">
        <f>$I$140*I91</f>
        <v>9152.9874539361554</v>
      </c>
      <c r="J141" s="47">
        <f>$J$140*J91</f>
        <v>15517.22118993352</v>
      </c>
      <c r="K141" s="47">
        <f>$K$140*K91</f>
        <v>28890.38732534464</v>
      </c>
      <c r="L141" s="47">
        <f>$L$140*L91</f>
        <v>10139.377270675797</v>
      </c>
      <c r="M141" s="47">
        <f>$M$140*M91</f>
        <v>8161.7477207540778</v>
      </c>
      <c r="N141" s="47">
        <f>$N$140*N91</f>
        <v>17391.906571137086</v>
      </c>
      <c r="O141" s="47">
        <f>$O$140*O91</f>
        <v>27979.054216278179</v>
      </c>
      <c r="P141" s="47">
        <f>$P$140*P91</f>
        <v>0</v>
      </c>
      <c r="Q141" s="47">
        <f>$Q$140*Q91</f>
        <v>0</v>
      </c>
    </row>
    <row r="142" spans="1:17" x14ac:dyDescent="0.25">
      <c r="A142" s="45" t="s">
        <v>52</v>
      </c>
      <c r="F142" s="47">
        <f>$F$140*F92</f>
        <v>92939.74207134977</v>
      </c>
      <c r="G142" s="47">
        <f>$G$140*G92</f>
        <v>49879.61812533129</v>
      </c>
      <c r="H142" s="47">
        <f>$H$140*H92</f>
        <v>62292.135455373384</v>
      </c>
      <c r="I142" s="47">
        <f>$I$140*I92</f>
        <v>72749.261473978593</v>
      </c>
      <c r="J142" s="47">
        <f>$J$140*J92</f>
        <v>86006.55098182174</v>
      </c>
      <c r="K142" s="47">
        <f>$K$140*K92</f>
        <v>89709.606506308759</v>
      </c>
      <c r="L142" s="47">
        <f>$L$140*L92</f>
        <v>49851.819876728106</v>
      </c>
      <c r="M142" s="47">
        <f>$M$140*M92</f>
        <v>32901.003135766623</v>
      </c>
      <c r="N142" s="47">
        <f>$N$140*N92</f>
        <v>75082.326868846169</v>
      </c>
      <c r="O142" s="47">
        <f>$O$140*O92</f>
        <v>140683.31853994523</v>
      </c>
      <c r="P142" s="47">
        <f>$P$140*P92</f>
        <v>0</v>
      </c>
      <c r="Q142" s="47">
        <f>$Q$140*Q92</f>
        <v>0</v>
      </c>
    </row>
    <row r="143" spans="1:17" x14ac:dyDescent="0.25">
      <c r="A143" s="45" t="s">
        <v>62</v>
      </c>
      <c r="F143" s="47">
        <f>$F$140*F93</f>
        <v>56803.358802486138</v>
      </c>
      <c r="G143" s="47">
        <f>$G$140*G93</f>
        <v>106262.80167761247</v>
      </c>
      <c r="H143" s="47">
        <f>$H$140*H93</f>
        <v>64846.612608433286</v>
      </c>
      <c r="I143" s="47">
        <f>$I$140*I93</f>
        <v>48101.293576768789</v>
      </c>
      <c r="J143" s="47">
        <f>$J$140*J93</f>
        <v>274143.75603502773</v>
      </c>
      <c r="K143" s="47">
        <f>$K$140*K93</f>
        <v>64538.663605836337</v>
      </c>
      <c r="L143" s="47">
        <f>$L$140*L93</f>
        <v>42343.158638978719</v>
      </c>
      <c r="M143" s="47">
        <f>$M$140*M93</f>
        <v>45940.653387067083</v>
      </c>
      <c r="N143" s="47">
        <f>$N$140*N93</f>
        <v>28255.609857619995</v>
      </c>
      <c r="O143" s="47">
        <f>$O$140*O93</f>
        <v>49290.083945933213</v>
      </c>
      <c r="P143" s="47">
        <f>$P$140*P93</f>
        <v>0</v>
      </c>
      <c r="Q143" s="47">
        <f>$Q$140*Q93</f>
        <v>0</v>
      </c>
    </row>
    <row r="146" spans="1:17" x14ac:dyDescent="0.25">
      <c r="F146" s="1" t="s">
        <v>69</v>
      </c>
    </row>
    <row r="147" spans="1:17" x14ac:dyDescent="0.25">
      <c r="A147" s="41" t="s">
        <v>46</v>
      </c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x14ac:dyDescent="0.25">
      <c r="A148" s="45" t="s">
        <v>47</v>
      </c>
      <c r="B148" s="2">
        <v>90</v>
      </c>
      <c r="F148" s="47">
        <f>F122/$B$148</f>
        <v>19.124788380482531</v>
      </c>
      <c r="G148" s="47">
        <f t="shared" ref="G148:Q148" si="24">G122/$B$148</f>
        <v>13.997756766159844</v>
      </c>
      <c r="H148" s="47">
        <f t="shared" si="24"/>
        <v>14.546365411261917</v>
      </c>
      <c r="I148" s="47">
        <f t="shared" si="24"/>
        <v>24.617028147775741</v>
      </c>
      <c r="J148" s="47">
        <f t="shared" si="24"/>
        <v>1.4250068085586176</v>
      </c>
      <c r="K148" s="47">
        <f t="shared" si="24"/>
        <v>59.470301062221367</v>
      </c>
      <c r="L148" s="47">
        <f t="shared" si="24"/>
        <v>28.265627101055411</v>
      </c>
      <c r="M148" s="47">
        <f t="shared" si="24"/>
        <v>41.499655489994481</v>
      </c>
      <c r="N148" s="47">
        <f t="shared" si="24"/>
        <v>48.153682147909748</v>
      </c>
      <c r="O148" s="47">
        <f t="shared" si="24"/>
        <v>21.379180096213783</v>
      </c>
      <c r="P148" s="47">
        <f t="shared" si="24"/>
        <v>0</v>
      </c>
      <c r="Q148" s="47">
        <f t="shared" si="24"/>
        <v>0</v>
      </c>
    </row>
    <row r="149" spans="1:17" x14ac:dyDescent="0.25">
      <c r="A149" s="45" t="s">
        <v>48</v>
      </c>
      <c r="B149" s="2">
        <v>600</v>
      </c>
      <c r="F149" s="47">
        <f>F123/$B$149</f>
        <v>69.490535509140713</v>
      </c>
      <c r="G149" s="47">
        <f t="shared" ref="G149:Q149" si="25">G123/$B$149</f>
        <v>11.488270039248853</v>
      </c>
      <c r="H149" s="47">
        <f t="shared" si="25"/>
        <v>17.457588844183967</v>
      </c>
      <c r="I149" s="47">
        <f t="shared" si="25"/>
        <v>49.989868873701447</v>
      </c>
      <c r="J149" s="47">
        <f t="shared" si="25"/>
        <v>100.27183909012787</v>
      </c>
      <c r="K149" s="47">
        <f t="shared" si="25"/>
        <v>43.474974944112169</v>
      </c>
      <c r="L149" s="47">
        <f t="shared" si="25"/>
        <v>108.60220391612256</v>
      </c>
      <c r="M149" s="47">
        <f t="shared" si="25"/>
        <v>16.180982944752312</v>
      </c>
      <c r="N149" s="47">
        <f t="shared" si="25"/>
        <v>32.521432812896592</v>
      </c>
      <c r="O149" s="47">
        <f t="shared" si="25"/>
        <v>43.495558528343899</v>
      </c>
      <c r="P149" s="47">
        <f t="shared" si="25"/>
        <v>0</v>
      </c>
      <c r="Q149" s="47">
        <f t="shared" si="25"/>
        <v>0</v>
      </c>
    </row>
    <row r="150" spans="1:17" x14ac:dyDescent="0.25">
      <c r="A150" s="45" t="s">
        <v>50</v>
      </c>
      <c r="B150" s="2">
        <v>500</v>
      </c>
      <c r="F150" s="47">
        <f>F124/$B$150</f>
        <v>66.229968846011957</v>
      </c>
      <c r="G150" s="47">
        <f t="shared" ref="G150:Q150" si="26">G124/$B$150</f>
        <v>153.44200989496758</v>
      </c>
      <c r="H150" s="47">
        <f t="shared" si="26"/>
        <v>33.301765699691764</v>
      </c>
      <c r="I150" s="47">
        <f t="shared" si="26"/>
        <v>63.176206137752587</v>
      </c>
      <c r="J150" s="47">
        <f t="shared" si="26"/>
        <v>34.806646303129369</v>
      </c>
      <c r="K150" s="47">
        <f t="shared" si="26"/>
        <v>107.61616383943489</v>
      </c>
      <c r="L150" s="47">
        <f t="shared" si="26"/>
        <v>81.546559459619871</v>
      </c>
      <c r="M150" s="47">
        <f t="shared" si="26"/>
        <v>33.031079152274309</v>
      </c>
      <c r="N150" s="47">
        <f t="shared" si="26"/>
        <v>48.653590517705688</v>
      </c>
      <c r="O150" s="47">
        <f t="shared" si="26"/>
        <v>93.049679417834426</v>
      </c>
      <c r="P150" s="47">
        <f t="shared" si="26"/>
        <v>0</v>
      </c>
      <c r="Q150" s="47">
        <f t="shared" si="26"/>
        <v>0</v>
      </c>
    </row>
    <row r="151" spans="1:17" x14ac:dyDescent="0.25">
      <c r="A151" s="45" t="s">
        <v>52</v>
      </c>
      <c r="B151" s="2">
        <v>700</v>
      </c>
      <c r="F151" s="47">
        <f>F125/$B$151</f>
        <v>46.687398141367815</v>
      </c>
      <c r="G151" s="47">
        <f t="shared" ref="G151:Q151" si="27">G125/$B$151</f>
        <v>40.04111647747704</v>
      </c>
      <c r="H151" s="47">
        <f t="shared" si="27"/>
        <v>16.214393534109966</v>
      </c>
      <c r="I151" s="47">
        <f t="shared" si="27"/>
        <v>46.174884288187492</v>
      </c>
      <c r="J151" s="47">
        <f t="shared" si="27"/>
        <v>41.297544173217823</v>
      </c>
      <c r="K151" s="47">
        <f t="shared" si="27"/>
        <v>67.257921807688945</v>
      </c>
      <c r="L151" s="47">
        <f t="shared" si="27"/>
        <v>30.450223570654192</v>
      </c>
      <c r="M151" s="47">
        <f t="shared" si="27"/>
        <v>29.275002187304199</v>
      </c>
      <c r="N151" s="47">
        <f t="shared" si="27"/>
        <v>38.607700436644031</v>
      </c>
      <c r="O151" s="47">
        <f t="shared" si="27"/>
        <v>53.825306201210282</v>
      </c>
      <c r="P151" s="47">
        <f t="shared" si="27"/>
        <v>0</v>
      </c>
      <c r="Q151" s="47">
        <f t="shared" si="27"/>
        <v>0</v>
      </c>
    </row>
    <row r="152" spans="1:17" x14ac:dyDescent="0.25">
      <c r="A152" s="45" t="s">
        <v>53</v>
      </c>
      <c r="B152" s="2">
        <v>450</v>
      </c>
      <c r="F152" s="47">
        <f>F126/$B$152</f>
        <v>69.201936283192651</v>
      </c>
      <c r="G152" s="47">
        <f t="shared" ref="G152:Q152" si="28">G126/$B$152</f>
        <v>15.872678519671588</v>
      </c>
      <c r="H152" s="47">
        <f t="shared" si="28"/>
        <v>10.994581806732432</v>
      </c>
      <c r="I152" s="47">
        <f t="shared" si="28"/>
        <v>73.189200380578754</v>
      </c>
      <c r="J152" s="47">
        <f t="shared" si="28"/>
        <v>43.791725899725037</v>
      </c>
      <c r="K152" s="47">
        <f t="shared" si="28"/>
        <v>66.156195536279114</v>
      </c>
      <c r="L152" s="47">
        <f t="shared" si="28"/>
        <v>53.018343140016405</v>
      </c>
      <c r="M152" s="47">
        <f t="shared" si="28"/>
        <v>56.662872630375681</v>
      </c>
      <c r="N152" s="47">
        <f t="shared" si="28"/>
        <v>40.664045737761747</v>
      </c>
      <c r="O152" s="47">
        <f t="shared" si="28"/>
        <v>248.3523528844126</v>
      </c>
      <c r="P152" s="47">
        <f t="shared" si="28"/>
        <v>0</v>
      </c>
      <c r="Q152" s="47">
        <f t="shared" si="28"/>
        <v>0</v>
      </c>
    </row>
    <row r="153" spans="1:17" x14ac:dyDescent="0.25">
      <c r="A153" s="41" t="s">
        <v>54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x14ac:dyDescent="0.25">
      <c r="A154" s="45" t="s">
        <v>48</v>
      </c>
      <c r="B154" s="2">
        <v>1900</v>
      </c>
      <c r="F154" s="47">
        <f>F128/$B$154</f>
        <v>177.71776815317122</v>
      </c>
      <c r="G154" s="47">
        <f t="shared" ref="G154:Q154" si="29">G128/$B$154</f>
        <v>72.808030273375849</v>
      </c>
      <c r="H154" s="47">
        <f t="shared" si="29"/>
        <v>107.79855041337845</v>
      </c>
      <c r="I154" s="47">
        <f t="shared" si="29"/>
        <v>159.26162812326231</v>
      </c>
      <c r="J154" s="47">
        <f t="shared" si="29"/>
        <v>215.05821602945548</v>
      </c>
      <c r="K154" s="47">
        <f t="shared" si="29"/>
        <v>168.36820245222182</v>
      </c>
      <c r="L154" s="47">
        <f t="shared" si="29"/>
        <v>111.193137241378</v>
      </c>
      <c r="M154" s="47">
        <f t="shared" si="29"/>
        <v>126.84367891120263</v>
      </c>
      <c r="N154" s="47">
        <f t="shared" si="29"/>
        <v>157.27121616146758</v>
      </c>
      <c r="O154" s="47">
        <f t="shared" si="29"/>
        <v>195.9092473297307</v>
      </c>
      <c r="P154" s="47">
        <f t="shared" si="29"/>
        <v>0</v>
      </c>
      <c r="Q154" s="47">
        <f t="shared" si="29"/>
        <v>0</v>
      </c>
    </row>
    <row r="155" spans="1:17" x14ac:dyDescent="0.25">
      <c r="A155" s="45" t="s">
        <v>55</v>
      </c>
      <c r="B155" s="2">
        <v>200</v>
      </c>
      <c r="F155" s="47">
        <f>F129/$B$155</f>
        <v>0</v>
      </c>
      <c r="G155" s="47">
        <f t="shared" ref="G155:Q155" si="30">G129/$B$155</f>
        <v>0</v>
      </c>
      <c r="H155" s="47">
        <f t="shared" si="30"/>
        <v>0</v>
      </c>
      <c r="I155" s="47">
        <f t="shared" si="30"/>
        <v>0</v>
      </c>
      <c r="J155" s="47">
        <f t="shared" si="30"/>
        <v>0</v>
      </c>
      <c r="K155" s="47">
        <f t="shared" si="30"/>
        <v>0</v>
      </c>
      <c r="L155" s="47">
        <f t="shared" si="30"/>
        <v>0</v>
      </c>
      <c r="M155" s="47">
        <f t="shared" si="30"/>
        <v>0</v>
      </c>
      <c r="N155" s="47">
        <f t="shared" si="30"/>
        <v>0</v>
      </c>
      <c r="O155" s="47">
        <f t="shared" si="30"/>
        <v>0</v>
      </c>
      <c r="P155" s="47">
        <f t="shared" si="30"/>
        <v>0</v>
      </c>
      <c r="Q155" s="47">
        <f t="shared" si="30"/>
        <v>0</v>
      </c>
    </row>
    <row r="156" spans="1:17" x14ac:dyDescent="0.25">
      <c r="A156" s="45" t="s">
        <v>50</v>
      </c>
      <c r="B156" s="2">
        <v>850</v>
      </c>
      <c r="F156" s="47">
        <f>F130/$B$156</f>
        <v>108.1958657754914</v>
      </c>
      <c r="G156" s="47">
        <f t="shared" ref="G156:Q156" si="31">G130/$B$156</f>
        <v>72.205081595483577</v>
      </c>
      <c r="H156" s="47">
        <f t="shared" si="31"/>
        <v>116.68689692513607</v>
      </c>
      <c r="I156" s="47">
        <f t="shared" si="31"/>
        <v>115.7817486150081</v>
      </c>
      <c r="J156" s="47">
        <f t="shared" si="31"/>
        <v>56.655092104868253</v>
      </c>
      <c r="K156" s="47">
        <f t="shared" si="31"/>
        <v>77.402041028222882</v>
      </c>
      <c r="L156" s="47">
        <f t="shared" si="31"/>
        <v>81.917096323256459</v>
      </c>
      <c r="M156" s="47">
        <f t="shared" si="31"/>
        <v>35.800879775278482</v>
      </c>
      <c r="N156" s="47">
        <f t="shared" si="31"/>
        <v>57.99648949950857</v>
      </c>
      <c r="O156" s="47">
        <f t="shared" si="31"/>
        <v>116.83551412236673</v>
      </c>
      <c r="P156" s="47">
        <f t="shared" si="31"/>
        <v>0</v>
      </c>
      <c r="Q156" s="47">
        <f t="shared" si="31"/>
        <v>0</v>
      </c>
    </row>
    <row r="157" spans="1:17" x14ac:dyDescent="0.25">
      <c r="A157" s="45" t="s">
        <v>56</v>
      </c>
      <c r="B157" s="2">
        <v>1200</v>
      </c>
      <c r="F157" s="47">
        <f>F131/$B$157</f>
        <v>0</v>
      </c>
      <c r="G157" s="47">
        <f t="shared" ref="G157:Q157" si="32">G131/$B$157</f>
        <v>0</v>
      </c>
      <c r="H157" s="47">
        <f t="shared" si="32"/>
        <v>12.287209218898333</v>
      </c>
      <c r="I157" s="47">
        <f t="shared" si="32"/>
        <v>0</v>
      </c>
      <c r="J157" s="47">
        <f t="shared" si="32"/>
        <v>0</v>
      </c>
      <c r="K157" s="47">
        <f t="shared" si="32"/>
        <v>8.1221705841773133</v>
      </c>
      <c r="L157" s="47">
        <f t="shared" si="32"/>
        <v>1.4335559318025495</v>
      </c>
      <c r="M157" s="47">
        <f t="shared" si="32"/>
        <v>3.5422492987510426</v>
      </c>
      <c r="N157" s="47">
        <f t="shared" si="32"/>
        <v>3.6406004004019965</v>
      </c>
      <c r="O157" s="47">
        <f t="shared" si="32"/>
        <v>0</v>
      </c>
      <c r="P157" s="47">
        <f t="shared" si="32"/>
        <v>0</v>
      </c>
      <c r="Q157" s="47">
        <f t="shared" si="32"/>
        <v>0</v>
      </c>
    </row>
    <row r="158" spans="1:17" x14ac:dyDescent="0.25">
      <c r="A158" s="41" t="s">
        <v>57</v>
      </c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x14ac:dyDescent="0.25">
      <c r="A159" s="45" t="s">
        <v>58</v>
      </c>
      <c r="B159" s="2">
        <v>300</v>
      </c>
      <c r="F159" s="47">
        <f>F133/$B$159</f>
        <v>0</v>
      </c>
      <c r="G159" s="47">
        <f t="shared" ref="G159:Q159" si="33">G133/$B$159</f>
        <v>0</v>
      </c>
      <c r="H159" s="47">
        <f t="shared" si="33"/>
        <v>0</v>
      </c>
      <c r="I159" s="47">
        <f t="shared" si="33"/>
        <v>0</v>
      </c>
      <c r="J159" s="47">
        <f t="shared" si="33"/>
        <v>0</v>
      </c>
      <c r="K159" s="47">
        <f t="shared" si="33"/>
        <v>0</v>
      </c>
      <c r="L159" s="47">
        <f t="shared" si="33"/>
        <v>0</v>
      </c>
      <c r="M159" s="47">
        <f t="shared" si="33"/>
        <v>0</v>
      </c>
      <c r="N159" s="47">
        <f t="shared" si="33"/>
        <v>0</v>
      </c>
      <c r="O159" s="47">
        <f t="shared" si="33"/>
        <v>86.832540168857335</v>
      </c>
      <c r="P159" s="47">
        <f t="shared" si="33"/>
        <v>0</v>
      </c>
      <c r="Q159" s="47">
        <f t="shared" si="33"/>
        <v>0</v>
      </c>
    </row>
    <row r="160" spans="1:17" x14ac:dyDescent="0.25">
      <c r="A160" s="41" t="s">
        <v>59</v>
      </c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29" x14ac:dyDescent="0.25">
      <c r="A161" s="45" t="s">
        <v>55</v>
      </c>
      <c r="B161" s="2">
        <v>200</v>
      </c>
      <c r="F161" s="47">
        <f>F135/$B$161</f>
        <v>0</v>
      </c>
      <c r="G161" s="47">
        <f t="shared" ref="G161:Q161" si="34">G135/$B$161</f>
        <v>0</v>
      </c>
      <c r="H161" s="47">
        <f t="shared" si="34"/>
        <v>0</v>
      </c>
      <c r="I161" s="47">
        <f t="shared" si="34"/>
        <v>0</v>
      </c>
      <c r="J161" s="47">
        <f t="shared" si="34"/>
        <v>0</v>
      </c>
      <c r="K161" s="47">
        <f t="shared" si="34"/>
        <v>0</v>
      </c>
      <c r="L161" s="47">
        <f t="shared" si="34"/>
        <v>0</v>
      </c>
      <c r="M161" s="47">
        <f t="shared" si="34"/>
        <v>0</v>
      </c>
      <c r="N161" s="47">
        <f t="shared" si="34"/>
        <v>0</v>
      </c>
      <c r="O161" s="47">
        <f t="shared" si="34"/>
        <v>0</v>
      </c>
      <c r="P161" s="47">
        <f t="shared" si="34"/>
        <v>0</v>
      </c>
      <c r="Q161" s="47">
        <f t="shared" si="34"/>
        <v>0</v>
      </c>
    </row>
    <row r="162" spans="1:29" x14ac:dyDescent="0.25">
      <c r="A162" s="45" t="s">
        <v>50</v>
      </c>
      <c r="B162" s="2">
        <v>850</v>
      </c>
      <c r="F162" s="47">
        <f>F136/$B$162</f>
        <v>36.808481497288099</v>
      </c>
      <c r="G162" s="47">
        <f t="shared" ref="G162:Q162" si="35">G136/$B$162</f>
        <v>34.553325344356104</v>
      </c>
      <c r="H162" s="47">
        <f t="shared" si="35"/>
        <v>25.050611468242021</v>
      </c>
      <c r="I162" s="47">
        <f t="shared" si="35"/>
        <v>44.612025798150313</v>
      </c>
      <c r="J162" s="47">
        <f t="shared" si="35"/>
        <v>26.264156311384422</v>
      </c>
      <c r="K162" s="47">
        <f t="shared" si="35"/>
        <v>28.688561965154079</v>
      </c>
      <c r="L162" s="47">
        <f t="shared" si="35"/>
        <v>25.843038043194131</v>
      </c>
      <c r="M162" s="47">
        <f t="shared" si="35"/>
        <v>53.072384763911508</v>
      </c>
      <c r="N162" s="47">
        <f t="shared" si="35"/>
        <v>39.754226120631508</v>
      </c>
      <c r="O162" s="47">
        <f t="shared" si="35"/>
        <v>83.389575746410031</v>
      </c>
      <c r="P162" s="47">
        <f t="shared" si="35"/>
        <v>0</v>
      </c>
      <c r="Q162" s="47">
        <f t="shared" si="35"/>
        <v>0</v>
      </c>
    </row>
    <row r="163" spans="1:29" x14ac:dyDescent="0.25">
      <c r="A163" s="45" t="s">
        <v>53</v>
      </c>
      <c r="B163" s="2">
        <v>1300</v>
      </c>
      <c r="F163" s="47">
        <f>F137/$B$163</f>
        <v>84.397869083259025</v>
      </c>
      <c r="G163" s="47">
        <f t="shared" ref="G163:Q163" si="36">G137/$B$163</f>
        <v>41.461041489130317</v>
      </c>
      <c r="H163" s="47">
        <f t="shared" si="36"/>
        <v>56.893857541870943</v>
      </c>
      <c r="I163" s="47">
        <f t="shared" si="36"/>
        <v>79.969231991481919</v>
      </c>
      <c r="J163" s="47">
        <f t="shared" si="36"/>
        <v>68.37236379259339</v>
      </c>
      <c r="K163" s="47">
        <f t="shared" si="36"/>
        <v>136.26446129307089</v>
      </c>
      <c r="L163" s="47">
        <f t="shared" si="36"/>
        <v>55.029596486866716</v>
      </c>
      <c r="M163" s="47">
        <f t="shared" si="36"/>
        <v>48.006466100968623</v>
      </c>
      <c r="N163" s="47">
        <f t="shared" si="36"/>
        <v>68.000376983652885</v>
      </c>
      <c r="O163" s="47">
        <f t="shared" si="36"/>
        <v>81.512324134062965</v>
      </c>
      <c r="P163" s="47">
        <f t="shared" si="36"/>
        <v>0</v>
      </c>
      <c r="Q163" s="47">
        <f t="shared" si="36"/>
        <v>0</v>
      </c>
    </row>
    <row r="164" spans="1:29" x14ac:dyDescent="0.25">
      <c r="A164" s="45" t="s">
        <v>60</v>
      </c>
      <c r="B164" s="2">
        <v>560</v>
      </c>
      <c r="F164" s="47">
        <f>F138/$B$164</f>
        <v>84.132103336043656</v>
      </c>
      <c r="G164" s="47">
        <f t="shared" ref="G164:Q164" si="37">G138/$B$164</f>
        <v>40.198766213055919</v>
      </c>
      <c r="H164" s="47">
        <f t="shared" si="37"/>
        <v>117.16109973744956</v>
      </c>
      <c r="I164" s="47">
        <f t="shared" si="37"/>
        <v>74.643538537744377</v>
      </c>
      <c r="J164" s="47">
        <f t="shared" si="37"/>
        <v>80.393794828846623</v>
      </c>
      <c r="K164" s="47">
        <f t="shared" si="37"/>
        <v>196.61243252895156</v>
      </c>
      <c r="L164" s="47">
        <f t="shared" si="37"/>
        <v>129.93635257415244</v>
      </c>
      <c r="M164" s="47">
        <f t="shared" si="37"/>
        <v>67.655729850697767</v>
      </c>
      <c r="N164" s="47">
        <f t="shared" si="37"/>
        <v>90.498535945310351</v>
      </c>
      <c r="O164" s="47">
        <f t="shared" si="37"/>
        <v>109.00520287088183</v>
      </c>
      <c r="P164" s="47">
        <f t="shared" si="37"/>
        <v>0</v>
      </c>
      <c r="Q164" s="47">
        <f t="shared" si="37"/>
        <v>0</v>
      </c>
    </row>
    <row r="165" spans="1:29" x14ac:dyDescent="0.25">
      <c r="A165" s="45" t="s">
        <v>56</v>
      </c>
      <c r="B165" s="2">
        <v>1300</v>
      </c>
      <c r="F165" s="47">
        <f>F139/$B$165</f>
        <v>23.36261369655471</v>
      </c>
      <c r="G165" s="47">
        <f t="shared" ref="G165:Q165" si="38">G139/$B$165</f>
        <v>10.731613520722547</v>
      </c>
      <c r="H165" s="47">
        <f t="shared" si="38"/>
        <v>8.7183487939861752</v>
      </c>
      <c r="I165" s="47">
        <f t="shared" si="38"/>
        <v>43.268581954216373</v>
      </c>
      <c r="J165" s="47">
        <f t="shared" si="38"/>
        <v>26.943590272592935</v>
      </c>
      <c r="K165" s="47">
        <f t="shared" si="38"/>
        <v>36.688578094006154</v>
      </c>
      <c r="L165" s="47">
        <f t="shared" si="38"/>
        <v>11.636576784505625</v>
      </c>
      <c r="M165" s="47">
        <f t="shared" si="38"/>
        <v>35.35009585291882</v>
      </c>
      <c r="N165" s="47">
        <f t="shared" si="38"/>
        <v>8.0158844633370414</v>
      </c>
      <c r="O165" s="47">
        <f t="shared" si="38"/>
        <v>17.374904443728031</v>
      </c>
      <c r="P165" s="47">
        <f t="shared" si="38"/>
        <v>0</v>
      </c>
      <c r="Q165" s="47">
        <f t="shared" si="38"/>
        <v>0</v>
      </c>
    </row>
    <row r="166" spans="1:29" x14ac:dyDescent="0.25">
      <c r="A166" s="41" t="s">
        <v>61</v>
      </c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29" x14ac:dyDescent="0.25">
      <c r="A167" s="45" t="s">
        <v>47</v>
      </c>
      <c r="B167" s="2">
        <v>200</v>
      </c>
      <c r="F167" s="47">
        <f>F141/$B$167</f>
        <v>58.921261311029745</v>
      </c>
      <c r="G167" s="47">
        <f t="shared" ref="G167:Q167" si="39">G141/$B$167</f>
        <v>21.85332119292336</v>
      </c>
      <c r="H167" s="47">
        <f t="shared" si="39"/>
        <v>35.920712669312827</v>
      </c>
      <c r="I167" s="47">
        <f t="shared" si="39"/>
        <v>45.764937269680779</v>
      </c>
      <c r="J167" s="47">
        <f t="shared" si="39"/>
        <v>77.586105949667598</v>
      </c>
      <c r="K167" s="47">
        <f t="shared" si="39"/>
        <v>144.45193662672321</v>
      </c>
      <c r="L167" s="47">
        <f t="shared" si="39"/>
        <v>50.696886353378986</v>
      </c>
      <c r="M167" s="47">
        <f t="shared" si="39"/>
        <v>40.808738603770387</v>
      </c>
      <c r="N167" s="47">
        <f t="shared" si="39"/>
        <v>86.959532855685424</v>
      </c>
      <c r="O167" s="47">
        <f t="shared" si="39"/>
        <v>139.89527108139089</v>
      </c>
      <c r="P167" s="47">
        <f t="shared" si="39"/>
        <v>0</v>
      </c>
      <c r="Q167" s="47">
        <f t="shared" si="39"/>
        <v>0</v>
      </c>
    </row>
    <row r="168" spans="1:29" x14ac:dyDescent="0.25">
      <c r="A168" s="45" t="s">
        <v>52</v>
      </c>
      <c r="B168" s="2">
        <v>900</v>
      </c>
      <c r="F168" s="47">
        <f>F142/$B$168</f>
        <v>103.26638007927752</v>
      </c>
      <c r="G168" s="47">
        <f t="shared" ref="G168:Q168" si="40">G142/$B$168</f>
        <v>55.421797917034766</v>
      </c>
      <c r="H168" s="47">
        <f t="shared" si="40"/>
        <v>69.213483839303763</v>
      </c>
      <c r="I168" s="47">
        <f t="shared" si="40"/>
        <v>80.832512748865099</v>
      </c>
      <c r="J168" s="47">
        <f t="shared" si="40"/>
        <v>95.562834424246375</v>
      </c>
      <c r="K168" s="47">
        <f t="shared" si="40"/>
        <v>99.677340562565291</v>
      </c>
      <c r="L168" s="47">
        <f t="shared" si="40"/>
        <v>55.390910974142344</v>
      </c>
      <c r="M168" s="47">
        <f t="shared" si="40"/>
        <v>36.556670150851801</v>
      </c>
      <c r="N168" s="47">
        <f t="shared" si="40"/>
        <v>83.424807632051298</v>
      </c>
      <c r="O168" s="47">
        <f t="shared" si="40"/>
        <v>156.31479837771693</v>
      </c>
      <c r="P168" s="47">
        <f t="shared" si="40"/>
        <v>0</v>
      </c>
      <c r="Q168" s="47">
        <f t="shared" si="40"/>
        <v>0</v>
      </c>
    </row>
    <row r="169" spans="1:29" x14ac:dyDescent="0.25">
      <c r="A169" s="45" t="s">
        <v>62</v>
      </c>
      <c r="B169" s="2">
        <v>600</v>
      </c>
      <c r="F169" s="47">
        <f>F143/$B$169</f>
        <v>94.672264670810236</v>
      </c>
      <c r="G169" s="47">
        <f t="shared" ref="G169:Q169" si="41">G143/$B$169</f>
        <v>177.10466946268744</v>
      </c>
      <c r="H169" s="47">
        <f t="shared" si="41"/>
        <v>108.07768768072215</v>
      </c>
      <c r="I169" s="47">
        <f t="shared" si="41"/>
        <v>80.168822627947975</v>
      </c>
      <c r="J169" s="47">
        <f t="shared" si="41"/>
        <v>456.90626005837953</v>
      </c>
      <c r="K169" s="47">
        <f t="shared" si="41"/>
        <v>107.56443934306056</v>
      </c>
      <c r="L169" s="47">
        <f t="shared" si="41"/>
        <v>70.571931064964531</v>
      </c>
      <c r="M169" s="47">
        <f t="shared" si="41"/>
        <v>76.567755645111802</v>
      </c>
      <c r="N169" s="47">
        <f t="shared" si="41"/>
        <v>47.092683096033326</v>
      </c>
      <c r="O169" s="47">
        <f t="shared" si="41"/>
        <v>82.150139909888694</v>
      </c>
      <c r="P169" s="47">
        <f t="shared" si="41"/>
        <v>0</v>
      </c>
      <c r="Q169" s="47">
        <f t="shared" si="41"/>
        <v>0</v>
      </c>
    </row>
    <row r="170" spans="1:29" s="25" customFormat="1" x14ac:dyDescent="0.25">
      <c r="A170" s="25" t="s">
        <v>45</v>
      </c>
      <c r="B170" s="26"/>
      <c r="F170" s="25">
        <f>SUM(F147:F169)</f>
        <v>1042.2092347631212</v>
      </c>
      <c r="G170" s="25">
        <f t="shared" ref="G170:Q170" si="42">SUM(G147:G169)</f>
        <v>761.17947870629473</v>
      </c>
      <c r="H170" s="25">
        <f t="shared" si="42"/>
        <v>750.32315358428036</v>
      </c>
      <c r="I170" s="25">
        <f t="shared" si="42"/>
        <v>981.45021549435319</v>
      </c>
      <c r="J170" s="25">
        <f t="shared" si="42"/>
        <v>1325.3351760467933</v>
      </c>
      <c r="K170" s="25">
        <f t="shared" si="42"/>
        <v>1347.8157216678903</v>
      </c>
      <c r="L170" s="25">
        <f t="shared" si="42"/>
        <v>895.53203896511036</v>
      </c>
      <c r="M170" s="25">
        <f t="shared" si="42"/>
        <v>700.85424135816379</v>
      </c>
      <c r="N170" s="25">
        <f t="shared" si="42"/>
        <v>851.25480481099771</v>
      </c>
      <c r="O170" s="25">
        <f t="shared" si="42"/>
        <v>1529.3215953130489</v>
      </c>
      <c r="P170" s="25">
        <f t="shared" si="42"/>
        <v>0</v>
      </c>
      <c r="Q170" s="25">
        <f t="shared" si="42"/>
        <v>0</v>
      </c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фин.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BazaPC</cp:lastModifiedBy>
  <dcterms:created xsi:type="dcterms:W3CDTF">2018-10-12T11:08:33Z</dcterms:created>
  <dcterms:modified xsi:type="dcterms:W3CDTF">2021-08-14T13:58:15Z</dcterms:modified>
</cp:coreProperties>
</file>